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HINU MM\Desktop\"/>
    </mc:Choice>
  </mc:AlternateContent>
  <xr:revisionPtr revIDLastSave="0" documentId="13_ncr:1_{085D77C0-6422-41D1-88B4-BB546E8A8A5C}" xr6:coauthVersionLast="47" xr6:coauthVersionMax="47" xr10:uidLastSave="{00000000-0000-0000-0000-000000000000}"/>
  <bookViews>
    <workbookView xWindow="-120" yWindow="-120" windowWidth="20730" windowHeight="11160" firstSheet="1" activeTab="8" xr2:uid="{00000000-000D-0000-FFFF-FFFF00000000}"/>
  </bookViews>
  <sheets>
    <sheet name="CO-PO MAPPING" sheetId="1" r:id="rId1"/>
    <sheet name="C01" sheetId="2" r:id="rId2"/>
    <sheet name="CO2" sheetId="3" r:id="rId3"/>
    <sheet name="CO3" sheetId="4" r:id="rId4"/>
    <sheet name="CO4" sheetId="5" r:id="rId5"/>
    <sheet name="CO5" sheetId="6" r:id="rId6"/>
    <sheet name="UNIVERSITY " sheetId="8" r:id="rId7"/>
    <sheet name="CO ATTAINMENT" sheetId="9" r:id="rId8"/>
    <sheet name="PO ATTAINMENT" sheetId="7" r:id="rId9"/>
    <sheet name="Sheet3" sheetId="12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5" i="7" l="1"/>
  <c r="O15" i="7"/>
  <c r="N15" i="7"/>
  <c r="F15" i="7"/>
  <c r="G15" i="7"/>
  <c r="E15" i="7"/>
  <c r="D15" i="7"/>
  <c r="C15" i="7"/>
  <c r="C21" i="1"/>
  <c r="D21" i="1"/>
  <c r="E21" i="1"/>
  <c r="F21" i="1"/>
  <c r="M21" i="1"/>
  <c r="N21" i="1"/>
  <c r="O21" i="1"/>
  <c r="B21" i="1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D8" i="7"/>
  <c r="E8" i="7"/>
  <c r="F8" i="7"/>
  <c r="G8" i="7"/>
  <c r="H8" i="7"/>
  <c r="I8" i="7"/>
  <c r="J8" i="7"/>
  <c r="K8" i="7"/>
  <c r="L8" i="7"/>
  <c r="M8" i="7"/>
  <c r="N8" i="7"/>
  <c r="O8" i="7"/>
  <c r="P8" i="7"/>
  <c r="C8" i="7"/>
  <c r="B9" i="7"/>
  <c r="B10" i="7"/>
  <c r="B11" i="7"/>
  <c r="B12" i="7"/>
  <c r="B8" i="7"/>
  <c r="A9" i="7"/>
  <c r="A10" i="7"/>
  <c r="A11" i="7"/>
  <c r="A12" i="7"/>
  <c r="A8" i="7"/>
  <c r="A4" i="7"/>
  <c r="A5" i="7"/>
  <c r="A3" i="7"/>
  <c r="E7" i="9"/>
  <c r="G7" i="9" s="1"/>
  <c r="E8" i="9"/>
  <c r="E6" i="9"/>
  <c r="G6" i="9" s="1"/>
  <c r="E5" i="9"/>
  <c r="G5" i="9" s="1"/>
  <c r="G8" i="9"/>
  <c r="C8" i="9"/>
  <c r="B8" i="9"/>
  <c r="C7" i="9"/>
  <c r="B7" i="9"/>
  <c r="C6" i="9"/>
  <c r="B6" i="9"/>
  <c r="D8" i="9"/>
  <c r="D7" i="9"/>
  <c r="D6" i="9"/>
  <c r="D5" i="9"/>
  <c r="C5" i="9"/>
  <c r="B5" i="9"/>
  <c r="G4" i="9"/>
  <c r="E4" i="9"/>
  <c r="D4" i="9"/>
  <c r="C4" i="9"/>
  <c r="B4" i="9"/>
  <c r="A5" i="9"/>
  <c r="A6" i="9"/>
  <c r="A7" i="9"/>
  <c r="A8" i="9"/>
  <c r="A4" i="9"/>
  <c r="D29" i="8"/>
  <c r="D28" i="8"/>
  <c r="D27" i="8"/>
  <c r="D34" i="6" l="1"/>
  <c r="U30" i="6"/>
  <c r="U31" i="6" s="1"/>
  <c r="T30" i="6"/>
  <c r="T31" i="6" s="1"/>
  <c r="Q30" i="6"/>
  <c r="Q31" i="6" s="1"/>
  <c r="P30" i="6"/>
  <c r="P31" i="6" s="1"/>
  <c r="M30" i="6"/>
  <c r="M31" i="6" s="1"/>
  <c r="L30" i="6"/>
  <c r="L31" i="6" s="1"/>
  <c r="I30" i="6"/>
  <c r="I31" i="6" s="1"/>
  <c r="H30" i="6"/>
  <c r="H31" i="6" s="1"/>
  <c r="E30" i="6"/>
  <c r="E31" i="6" s="1"/>
  <c r="D30" i="6"/>
  <c r="D31" i="6" s="1"/>
  <c r="U29" i="6"/>
  <c r="T29" i="6"/>
  <c r="S29" i="6"/>
  <c r="S30" i="6" s="1"/>
  <c r="S31" i="6" s="1"/>
  <c r="R29" i="6"/>
  <c r="R30" i="6" s="1"/>
  <c r="R31" i="6" s="1"/>
  <c r="Q29" i="6"/>
  <c r="P29" i="6"/>
  <c r="O29" i="6"/>
  <c r="O30" i="6" s="1"/>
  <c r="O31" i="6" s="1"/>
  <c r="N29" i="6"/>
  <c r="N30" i="6" s="1"/>
  <c r="N31" i="6" s="1"/>
  <c r="M29" i="6"/>
  <c r="L29" i="6"/>
  <c r="K29" i="6"/>
  <c r="K30" i="6" s="1"/>
  <c r="K31" i="6" s="1"/>
  <c r="J29" i="6"/>
  <c r="J30" i="6" s="1"/>
  <c r="J31" i="6" s="1"/>
  <c r="I29" i="6"/>
  <c r="H29" i="6"/>
  <c r="G29" i="6"/>
  <c r="G30" i="6" s="1"/>
  <c r="G31" i="6" s="1"/>
  <c r="F29" i="6"/>
  <c r="F30" i="6" s="1"/>
  <c r="F31" i="6" s="1"/>
  <c r="E29" i="6"/>
  <c r="D29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D34" i="4"/>
  <c r="T30" i="4"/>
  <c r="T31" i="4" s="1"/>
  <c r="P30" i="4"/>
  <c r="P31" i="4" s="1"/>
  <c r="L30" i="4"/>
  <c r="L31" i="4" s="1"/>
  <c r="H30" i="4"/>
  <c r="H31" i="4" s="1"/>
  <c r="U29" i="4"/>
  <c r="U30" i="4" s="1"/>
  <c r="U31" i="4" s="1"/>
  <c r="T29" i="4"/>
  <c r="S29" i="4"/>
  <c r="S30" i="4" s="1"/>
  <c r="S31" i="4" s="1"/>
  <c r="R29" i="4"/>
  <c r="R30" i="4" s="1"/>
  <c r="R31" i="4" s="1"/>
  <c r="Q29" i="4"/>
  <c r="Q30" i="4" s="1"/>
  <c r="Q31" i="4" s="1"/>
  <c r="P29" i="4"/>
  <c r="O29" i="4"/>
  <c r="O30" i="4" s="1"/>
  <c r="O31" i="4" s="1"/>
  <c r="N29" i="4"/>
  <c r="N30" i="4" s="1"/>
  <c r="N31" i="4" s="1"/>
  <c r="M29" i="4"/>
  <c r="M30" i="4" s="1"/>
  <c r="M31" i="4" s="1"/>
  <c r="L29" i="4"/>
  <c r="K29" i="4"/>
  <c r="K30" i="4" s="1"/>
  <c r="K31" i="4" s="1"/>
  <c r="J29" i="4"/>
  <c r="J30" i="4" s="1"/>
  <c r="J31" i="4" s="1"/>
  <c r="I29" i="4"/>
  <c r="I30" i="4" s="1"/>
  <c r="I31" i="4" s="1"/>
  <c r="H29" i="4"/>
  <c r="G29" i="4"/>
  <c r="G30" i="4" s="1"/>
  <c r="G31" i="4" s="1"/>
  <c r="F29" i="4"/>
  <c r="F30" i="4" s="1"/>
  <c r="F31" i="4" s="1"/>
  <c r="E29" i="4"/>
  <c r="E30" i="4" s="1"/>
  <c r="E31" i="4" s="1"/>
  <c r="D29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D30" i="4" s="1"/>
  <c r="D31" i="4" s="1"/>
  <c r="U27" i="3"/>
  <c r="U30" i="3" s="1"/>
  <c r="U31" i="3" s="1"/>
  <c r="T27" i="3"/>
  <c r="T30" i="3" s="1"/>
  <c r="T31" i="3" s="1"/>
  <c r="S27" i="3"/>
  <c r="S30" i="3" s="1"/>
  <c r="S31" i="3" s="1"/>
  <c r="R27" i="3"/>
  <c r="R30" i="3" s="1"/>
  <c r="R31" i="3" s="1"/>
  <c r="Q27" i="3"/>
  <c r="Q30" i="3" s="1"/>
  <c r="Q31" i="3" s="1"/>
  <c r="P27" i="3"/>
  <c r="P30" i="3" s="1"/>
  <c r="P31" i="3" s="1"/>
  <c r="O27" i="3"/>
  <c r="O30" i="3" s="1"/>
  <c r="O31" i="3" s="1"/>
  <c r="N27" i="3"/>
  <c r="N30" i="3" s="1"/>
  <c r="N31" i="3" s="1"/>
  <c r="M27" i="3"/>
  <c r="M30" i="3" s="1"/>
  <c r="M31" i="3" s="1"/>
  <c r="L27" i="3"/>
  <c r="L30" i="3" s="1"/>
  <c r="L31" i="3" s="1"/>
  <c r="K27" i="3"/>
  <c r="K30" i="3" s="1"/>
  <c r="K31" i="3" s="1"/>
  <c r="J27" i="3"/>
  <c r="J30" i="3" s="1"/>
  <c r="J31" i="3" s="1"/>
  <c r="I27" i="3"/>
  <c r="I30" i="3" s="1"/>
  <c r="I31" i="3" s="1"/>
  <c r="H27" i="3"/>
  <c r="H30" i="3" s="1"/>
  <c r="H31" i="3" s="1"/>
  <c r="G27" i="3"/>
  <c r="G30" i="3" s="1"/>
  <c r="G31" i="3" s="1"/>
  <c r="F27" i="3"/>
  <c r="F30" i="3" s="1"/>
  <c r="F31" i="3" s="1"/>
  <c r="E27" i="3"/>
  <c r="E30" i="3" s="1"/>
  <c r="E31" i="3" s="1"/>
  <c r="D27" i="3"/>
  <c r="D30" i="3" s="1"/>
  <c r="D31" i="3" s="1"/>
  <c r="F30" i="5"/>
  <c r="F31" i="5" s="1"/>
  <c r="I29" i="5"/>
  <c r="I30" i="5" s="1"/>
  <c r="I31" i="5" s="1"/>
  <c r="H29" i="5"/>
  <c r="H30" i="5" s="1"/>
  <c r="H31" i="5" s="1"/>
  <c r="G29" i="5"/>
  <c r="G30" i="5" s="1"/>
  <c r="G31" i="5" s="1"/>
  <c r="F29" i="5"/>
  <c r="E29" i="5"/>
  <c r="E30" i="5" s="1"/>
  <c r="E31" i="5" s="1"/>
  <c r="D29" i="5"/>
  <c r="D30" i="5" s="1"/>
  <c r="D31" i="5" s="1"/>
  <c r="I28" i="5"/>
  <c r="H28" i="5"/>
  <c r="G28" i="5"/>
  <c r="F28" i="5"/>
  <c r="E28" i="5"/>
  <c r="D28" i="5"/>
  <c r="I27" i="5"/>
  <c r="H27" i="5"/>
  <c r="G27" i="5"/>
  <c r="F27" i="5"/>
  <c r="E27" i="5"/>
  <c r="D27" i="5"/>
  <c r="D28" i="2"/>
  <c r="D27" i="2"/>
  <c r="D30" i="2" s="1"/>
  <c r="D31" i="2" s="1"/>
  <c r="I27" i="2"/>
  <c r="H27" i="2"/>
  <c r="G27" i="2"/>
  <c r="F27" i="2"/>
  <c r="E27" i="2"/>
  <c r="D34" i="3"/>
  <c r="U29" i="3"/>
  <c r="T29" i="3"/>
  <c r="Q29" i="3"/>
  <c r="P29" i="3"/>
  <c r="O29" i="3"/>
  <c r="N29" i="3"/>
  <c r="M29" i="3"/>
  <c r="R29" i="3"/>
  <c r="S29" i="3"/>
  <c r="J29" i="3"/>
  <c r="K29" i="3"/>
  <c r="L29" i="3"/>
  <c r="I29" i="3"/>
  <c r="F29" i="2"/>
  <c r="E29" i="3"/>
  <c r="F29" i="3"/>
  <c r="G29" i="3"/>
  <c r="H29" i="3"/>
  <c r="D29" i="3"/>
  <c r="D29" i="2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D28" i="3"/>
  <c r="D32" i="6" l="1"/>
  <c r="M32" i="6"/>
  <c r="D32" i="4"/>
  <c r="D33" i="4" s="1"/>
  <c r="M32" i="4"/>
  <c r="M32" i="3"/>
  <c r="D32" i="3"/>
  <c r="D32" i="5"/>
  <c r="D33" i="5" s="1"/>
  <c r="E30" i="2"/>
  <c r="E31" i="2" s="1"/>
  <c r="F30" i="2"/>
  <c r="F31" i="2" s="1"/>
  <c r="G30" i="2"/>
  <c r="G31" i="2" s="1"/>
  <c r="H30" i="2"/>
  <c r="H31" i="2" s="1"/>
  <c r="I30" i="2"/>
  <c r="I31" i="2" s="1"/>
  <c r="G29" i="2"/>
  <c r="H29" i="2"/>
  <c r="I29" i="2"/>
  <c r="E29" i="2"/>
  <c r="E28" i="2"/>
  <c r="F28" i="2"/>
  <c r="G28" i="2"/>
  <c r="H28" i="2"/>
  <c r="I28" i="2"/>
  <c r="D33" i="6" l="1"/>
  <c r="D33" i="3"/>
  <c r="D32" i="2"/>
  <c r="D33" i="2" s="1"/>
</calcChain>
</file>

<file path=xl/sharedStrings.xml><?xml version="1.0" encoding="utf-8"?>
<sst xmlns="http://schemas.openxmlformats.org/spreadsheetml/2006/main" count="1208" uniqueCount="150">
  <si>
    <t>CO</t>
  </si>
  <si>
    <t>P</t>
  </si>
  <si>
    <t>USN</t>
  </si>
  <si>
    <t>Student Name</t>
  </si>
  <si>
    <t>Que 1</t>
  </si>
  <si>
    <t>Que 2</t>
  </si>
  <si>
    <t>Que 7</t>
  </si>
  <si>
    <t>Que 8</t>
  </si>
  <si>
    <t>Que 9</t>
  </si>
  <si>
    <t>Que 10</t>
  </si>
  <si>
    <t>VML19AE001</t>
  </si>
  <si>
    <t>Adwaith Pradeep</t>
  </si>
  <si>
    <t>VML19AE003</t>
  </si>
  <si>
    <t>Aljo John</t>
  </si>
  <si>
    <t>VML19AE004</t>
  </si>
  <si>
    <t>Anamika C</t>
  </si>
  <si>
    <t>NA</t>
  </si>
  <si>
    <t>VML19AE005</t>
  </si>
  <si>
    <t>Anjo Mathew</t>
  </si>
  <si>
    <t>VML19AE006</t>
  </si>
  <si>
    <t>Anusree K</t>
  </si>
  <si>
    <t>VML19AE007</t>
  </si>
  <si>
    <t>Aswin J Prasad</t>
  </si>
  <si>
    <t>VML19AE008</t>
  </si>
  <si>
    <t>Aswin Thomas</t>
  </si>
  <si>
    <t>VML19AE009</t>
  </si>
  <si>
    <t>Devaprakash</t>
  </si>
  <si>
    <t>VML19AE010</t>
  </si>
  <si>
    <t>Jibin P B</t>
  </si>
  <si>
    <t>VML19AE012</t>
  </si>
  <si>
    <t>Joyel Joseph</t>
  </si>
  <si>
    <t>VML19AE013</t>
  </si>
  <si>
    <t>Justin George</t>
  </si>
  <si>
    <t>VML19AE014</t>
  </si>
  <si>
    <t>Kashyap K</t>
  </si>
  <si>
    <t>VML19AE015</t>
  </si>
  <si>
    <t>Mahesh P G</t>
  </si>
  <si>
    <t>AB</t>
  </si>
  <si>
    <t>VML19AE016</t>
  </si>
  <si>
    <t>Mohammed Raheel</t>
  </si>
  <si>
    <t>VML19AE017</t>
  </si>
  <si>
    <t>Nashla K P</t>
  </si>
  <si>
    <t>VML19AE018</t>
  </si>
  <si>
    <t>Paulson Edwin Kunnath Parambil</t>
  </si>
  <si>
    <t>VML19AE019</t>
  </si>
  <si>
    <t>Prabin Baby</t>
  </si>
  <si>
    <t>VML19AE020</t>
  </si>
  <si>
    <t>Salvin Jose K</t>
  </si>
  <si>
    <t>VML19AE021</t>
  </si>
  <si>
    <t>Sreehari T V</t>
  </si>
  <si>
    <t>VML19AE022</t>
  </si>
  <si>
    <t>Veda K C</t>
  </si>
  <si>
    <t>LVML19AE023</t>
  </si>
  <si>
    <t> Dileep C</t>
  </si>
  <si>
    <t>Total Number of students  attended</t>
  </si>
  <si>
    <t>Total Number of students who have achieved Target ( 45 % )</t>
  </si>
  <si>
    <t>SL NO</t>
  </si>
  <si>
    <t>Target (45%) Mark</t>
  </si>
  <si>
    <t>Attainment percentage</t>
  </si>
  <si>
    <t>Attainment Level</t>
  </si>
  <si>
    <t>IA2</t>
  </si>
  <si>
    <t>Total  Attainment OF Each section</t>
  </si>
  <si>
    <t>IA Attainment</t>
  </si>
  <si>
    <t>Other Assessment</t>
  </si>
  <si>
    <t>VIMAL JYOTHI ENGINEERING COLLEGE</t>
  </si>
  <si>
    <t xml:space="preserve">ELECTRONICS &amp; INSTRUMENTATION ENGINEERING DEPARTMENT </t>
  </si>
  <si>
    <t>CO1</t>
  </si>
  <si>
    <t>CO2</t>
  </si>
  <si>
    <t>CO3</t>
  </si>
  <si>
    <t>CO4</t>
  </si>
  <si>
    <t>CO5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</si>
  <si>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</si>
  <si>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</si>
  <si>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</si>
  <si>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</si>
  <si>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</si>
  <si>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</si>
  <si>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</si>
  <si>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</si>
  <si>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</si>
  <si>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</si>
  <si>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</si>
  <si>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</si>
  <si>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</si>
  <si>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</si>
  <si>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CO 1</t>
  </si>
  <si>
    <t>CO 2</t>
  </si>
  <si>
    <t>CO 3</t>
  </si>
  <si>
    <t>CO 4</t>
  </si>
  <si>
    <t>CO  5</t>
  </si>
  <si>
    <t>Que 3</t>
  </si>
  <si>
    <t>Que 5</t>
  </si>
  <si>
    <t>Que 6</t>
  </si>
  <si>
    <t>Que 12</t>
  </si>
  <si>
    <t>IA1</t>
  </si>
  <si>
    <t>Que 11</t>
  </si>
  <si>
    <t>IA3</t>
  </si>
  <si>
    <t>ASSIGNMENT 1</t>
  </si>
  <si>
    <t>ASSIGNMENT 2</t>
  </si>
  <si>
    <r>
      <t>Course Outcome Number :</t>
    </r>
    <r>
      <rPr>
        <sz val="12"/>
        <color rgb="FF00303F"/>
        <rFont val="Lato"/>
        <family val="2"/>
      </rPr>
      <t> CO 1</t>
    </r>
  </si>
  <si>
    <t>Course Outcome Number : CO 2</t>
  </si>
  <si>
    <t>Explain the processor architecture and operation.</t>
  </si>
  <si>
    <t>Explain the architecture of 8051 microcontroller.</t>
  </si>
  <si>
    <t>Develop Programming concepts of Embedded programming in C.</t>
  </si>
  <si>
    <t>Explain the concepts of RTOS based embedded system.</t>
  </si>
  <si>
    <t>Develop programs using assembly language 8051</t>
  </si>
  <si>
    <r>
      <t xml:space="preserve">Year of study: </t>
    </r>
    <r>
      <rPr>
        <b/>
        <sz val="11"/>
        <color rgb="FFFF0000"/>
        <rFont val="Times New Roman"/>
        <family val="1"/>
      </rPr>
      <t>2019-2023</t>
    </r>
  </si>
  <si>
    <r>
      <t xml:space="preserve">Name of the Subject with code: </t>
    </r>
    <r>
      <rPr>
        <b/>
        <sz val="11"/>
        <color rgb="FFFF0000"/>
        <rFont val="Times New Roman"/>
        <family val="1"/>
      </rPr>
      <t>AET305- COMPUTER ARCHITECTURE AND EMBEDDED SYSTEMS</t>
    </r>
  </si>
  <si>
    <r>
      <t xml:space="preserve">Name of the Staff: </t>
    </r>
    <r>
      <rPr>
        <b/>
        <sz val="11"/>
        <color rgb="FFFF0000"/>
        <rFont val="Times New Roman"/>
        <family val="1"/>
      </rPr>
      <t>SHINU MM</t>
    </r>
  </si>
  <si>
    <t xml:space="preserve">No of students: </t>
  </si>
  <si>
    <t>-</t>
  </si>
  <si>
    <t>Attainment score given, when</t>
  </si>
  <si>
    <t>Attainment Level 1</t>
  </si>
  <si>
    <t>50 % of students score more than 45%</t>
  </si>
  <si>
    <t>Attainment Level 2</t>
  </si>
  <si>
    <t>60 % of students score more than 45%</t>
  </si>
  <si>
    <t>Attainment Level 3</t>
  </si>
  <si>
    <t>70 % of students score more than 45%</t>
  </si>
  <si>
    <t>Course Outcome Number : CO 3</t>
  </si>
  <si>
    <t>Course Outcome Number : CO 5</t>
  </si>
  <si>
    <t>UNIVERSITY RESULT ATTAINMENT</t>
  </si>
  <si>
    <t xml:space="preserve">UNIVERSITY RESULT </t>
  </si>
  <si>
    <t>B</t>
  </si>
  <si>
    <t>C</t>
  </si>
  <si>
    <t>F</t>
  </si>
  <si>
    <t>A</t>
  </si>
  <si>
    <t>B+</t>
  </si>
  <si>
    <t>A+</t>
  </si>
  <si>
    <t>Total Number of students who have achieved Target</t>
  </si>
  <si>
    <t>Course
Outcome</t>
  </si>
  <si>
    <t>Direct
Attainment</t>
  </si>
  <si>
    <t xml:space="preserve">IA </t>
  </si>
  <si>
    <t xml:space="preserve">UE </t>
  </si>
  <si>
    <t>Indirect Attainment (Course End Survey)</t>
  </si>
  <si>
    <t>CO ATTAINMENT</t>
  </si>
  <si>
    <t>Attainment Level (UE)</t>
  </si>
  <si>
    <t>Weightage for different direct assessment Tools</t>
  </si>
  <si>
    <t xml:space="preserve">Assessment Tools </t>
  </si>
  <si>
    <t>Weightage</t>
  </si>
  <si>
    <t>IA</t>
  </si>
  <si>
    <t>(Other Assessment )</t>
  </si>
  <si>
    <t>64%+16%+20%</t>
  </si>
  <si>
    <t>CO Attainment= Direct(80%) +Indirect (20%)</t>
  </si>
  <si>
    <t>NIL</t>
  </si>
  <si>
    <t>80%+20%</t>
  </si>
  <si>
    <t>PO ATTAINMENT</t>
  </si>
  <si>
    <t>LEVEL</t>
  </si>
  <si>
    <t>PO</t>
  </si>
  <si>
    <t>ATTAINED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</si>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</sst>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303F"/>
      <name val="Lato"/>
      <family val="2"/>
    </font>
    <font>
      <b/>
      <sz val="11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2"/>
      <color rgb="FF00303F"/>
      <name val="Lato"/>
      <family val="2"/>
    </font>
    <font>
      <sz val="12"/>
      <color rgb="FF00303F"/>
      <name val="Lato"/>
      <family val="2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</font>
    <font>
      <sz val="13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2" xfId="0" applyBorder="1" applyAlignme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5" fillId="0" borderId="0" xfId="0" applyFont="1" applyAlignme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1" xfId="0" applyFont="1" applyBorder="1"/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6" xfId="0" applyBorder="1" applyAlignment="1">
      <alignment horizontal="center"/>
    </xf>
    <xf numFmtId="0" fontId="14" fillId="0" borderId="20" xfId="0" applyFont="1" applyBorder="1"/>
    <xf numFmtId="0" fontId="14" fillId="0" borderId="21" xfId="0" applyFont="1" applyBorder="1"/>
    <xf numFmtId="0" fontId="15" fillId="0" borderId="1" xfId="0" applyFont="1" applyBorder="1" applyAlignment="1"/>
    <xf numFmtId="0" fontId="1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0" fillId="0" borderId="22" xfId="0" applyBorder="1" applyAlignment="1">
      <alignment horizontal="left" vertical="center"/>
    </xf>
    <xf numFmtId="0" fontId="10" fillId="0" borderId="1" xfId="0" applyFont="1" applyBorder="1" applyAlignment="1">
      <alignment horizontal="center" wrapText="1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0" fillId="0" borderId="0" xfId="0" applyBorder="1"/>
    <xf numFmtId="0" fontId="16" fillId="0" borderId="1" xfId="0" applyFont="1" applyBorder="1"/>
    <xf numFmtId="0" fontId="16" fillId="0" borderId="12" xfId="0" applyFont="1" applyBorder="1"/>
    <xf numFmtId="0" fontId="17" fillId="0" borderId="12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'PO ATTAINMENT'!$A$15</c:f>
              <c:strCache>
                <c:ptCount val="1"/>
                <c:pt idx="0">
                  <c:v>ATTAINED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'PO ATTAINMENT'!$B$14:$P$14</c:f>
              <c:strCache>
                <c:ptCount val="15"/>
                <c:pt idx="1">
                  <c:v>PO1</c:v>
                </c:pt>
                <c:pt idx="2">
                  <c:v>PO2</c:v>
                </c:pt>
                <c:pt idx="3">
                  <c:v>PO3</c:v>
                </c:pt>
                <c:pt idx="4">
                  <c:v>PO4</c:v>
                </c:pt>
                <c:pt idx="5">
                  <c:v>PO5</c:v>
                </c:pt>
                <c:pt idx="6">
                  <c:v>PO6</c:v>
                </c:pt>
                <c:pt idx="7">
                  <c:v>PO7</c:v>
                </c:pt>
                <c:pt idx="8">
                  <c:v>PO8</c:v>
                </c:pt>
                <c:pt idx="9">
                  <c:v>PO9</c:v>
                </c:pt>
                <c:pt idx="10">
                  <c:v>PO10</c:v>
                </c:pt>
                <c:pt idx="11">
                  <c:v>PO11</c:v>
                </c:pt>
                <c:pt idx="12">
                  <c:v>PO12</c:v>
                </c:pt>
                <c:pt idx="13">
                  <c:v>PSO1</c:v>
                </c:pt>
                <c:pt idx="14">
                  <c:v>PSO2</c:v>
                </c:pt>
              </c:strCache>
            </c:strRef>
          </c:cat>
          <c:val>
            <c:numRef>
              <c:f>'PO ATTAINMENT'!$B$15:$P$15</c:f>
              <c:numCache>
                <c:formatCode>General</c:formatCode>
                <c:ptCount val="15"/>
                <c:pt idx="1">
                  <c:v>2.4239999999999999</c:v>
                </c:pt>
                <c:pt idx="2">
                  <c:v>2.4239999999999999</c:v>
                </c:pt>
                <c:pt idx="3">
                  <c:v>2.34</c:v>
                </c:pt>
                <c:pt idx="4">
                  <c:v>2.34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2.4239999999999999</c:v>
                </c:pt>
                <c:pt idx="13">
                  <c:v>1.6159999999999999</c:v>
                </c:pt>
                <c:pt idx="14">
                  <c:v>1.6159999999999999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00-42FF-A227-992CE9267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81060751"/>
        <c:axId val="1781062831"/>
        <c:axId val="0"/>
      </c:bar3DChart>
      <c:catAx>
        <c:axId val="1781060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1062831"/>
        <c:crosses val="autoZero"/>
        <c:auto val="1"/>
        <c:lblAlgn val="ctr"/>
        <c:lblOffset val="100"/>
        <c:noMultiLvlLbl val="0"/>
      </c:catAx>
      <c:valAx>
        <c:axId val="1781062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1060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16</xdr:row>
      <xdr:rowOff>61912</xdr:rowOff>
    </xdr:from>
    <xdr:to>
      <xdr:col>10</xdr:col>
      <xdr:colOff>400050</xdr:colOff>
      <xdr:row>27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96E6E22-6F22-3F36-EBD3-6BF8BD95C6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opLeftCell="A5" workbookViewId="0">
      <selection activeCell="R18" sqref="R18"/>
    </sheetView>
  </sheetViews>
  <sheetFormatPr defaultRowHeight="15" x14ac:dyDescent="0.25"/>
  <cols>
    <col min="1" max="1" width="30.85546875" customWidth="1"/>
    <col min="2" max="10" width="4.5703125" bestFit="1" customWidth="1"/>
    <col min="11" max="15" width="5.5703125" bestFit="1" customWidth="1"/>
  </cols>
  <sheetData>
    <row r="1" spans="1:15" x14ac:dyDescent="0.25">
      <c r="A1" s="37" t="s">
        <v>64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x14ac:dyDescent="0.25">
      <c r="A2" s="37" t="s">
        <v>65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4" spans="1:15" x14ac:dyDescent="0.25">
      <c r="A4" s="61" t="s">
        <v>106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5" x14ac:dyDescent="0.25">
      <c r="A5" s="65" t="s">
        <v>107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5" x14ac:dyDescent="0.25">
      <c r="A6" s="65" t="s">
        <v>108</v>
      </c>
      <c r="B6" s="65"/>
      <c r="C6" s="65"/>
      <c r="D6" s="65"/>
      <c r="E6" s="65"/>
      <c r="F6" s="65"/>
      <c r="G6" s="65"/>
      <c r="H6" s="65"/>
      <c r="I6" s="65"/>
      <c r="J6" s="65"/>
    </row>
    <row r="7" spans="1:15" x14ac:dyDescent="0.25">
      <c r="A7" s="65" t="s">
        <v>109</v>
      </c>
      <c r="B7" s="66">
        <v>21</v>
      </c>
      <c r="C7" s="65"/>
      <c r="D7" s="65"/>
      <c r="E7" s="65"/>
      <c r="F7" s="65"/>
      <c r="G7" s="65"/>
      <c r="H7" s="65"/>
      <c r="I7" s="65"/>
      <c r="J7" s="65"/>
    </row>
    <row r="9" spans="1:15" ht="15" customHeight="1" x14ac:dyDescent="0.25">
      <c r="A9" s="19" t="s">
        <v>66</v>
      </c>
      <c r="B9" s="64" t="s">
        <v>101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</row>
    <row r="10" spans="1:15" ht="15" customHeight="1" x14ac:dyDescent="0.25">
      <c r="A10" s="19" t="s">
        <v>67</v>
      </c>
      <c r="B10" s="64" t="s">
        <v>102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</row>
    <row r="11" spans="1:15" ht="15" customHeight="1" x14ac:dyDescent="0.25">
      <c r="A11" s="19" t="s">
        <v>68</v>
      </c>
      <c r="B11" s="64" t="s">
        <v>105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</row>
    <row r="12" spans="1:15" ht="15" customHeight="1" x14ac:dyDescent="0.25">
      <c r="A12" s="19" t="s">
        <v>69</v>
      </c>
      <c r="B12" s="64" t="s">
        <v>103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</row>
    <row r="13" spans="1:15" ht="15" customHeight="1" x14ac:dyDescent="0.25">
      <c r="A13" s="19" t="s">
        <v>70</v>
      </c>
      <c r="B13" s="64" t="s">
        <v>104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</row>
    <row r="14" spans="1:15" ht="15.75" thickBot="1" x14ac:dyDescent="0.3">
      <c r="A14" s="1"/>
    </row>
    <row r="15" spans="1:15" x14ac:dyDescent="0.25">
      <c r="A15" s="19"/>
      <c r="B15" s="19" t="s">
        <v>71</v>
      </c>
      <c r="C15" s="19" t="s">
        <v>72</v>
      </c>
      <c r="D15" s="19" t="s">
        <v>73</v>
      </c>
      <c r="E15" s="19" t="s">
        <v>74</v>
      </c>
      <c r="F15" s="19" t="s">
        <v>75</v>
      </c>
      <c r="G15" s="19" t="s">
        <v>76</v>
      </c>
      <c r="H15" s="19" t="s">
        <v>77</v>
      </c>
      <c r="I15" s="19" t="s">
        <v>78</v>
      </c>
      <c r="J15" s="19" t="s">
        <v>79</v>
      </c>
      <c r="K15" s="19" t="s">
        <v>80</v>
      </c>
      <c r="L15" s="19" t="s">
        <v>81</v>
      </c>
      <c r="M15" s="20" t="s">
        <v>82</v>
      </c>
      <c r="N15" s="21" t="s">
        <v>83</v>
      </c>
      <c r="O15" s="22" t="s">
        <v>84</v>
      </c>
    </row>
    <row r="16" spans="1:15" ht="17.25" x14ac:dyDescent="0.25">
      <c r="A16" s="107" t="s">
        <v>85</v>
      </c>
      <c r="B16" s="67">
        <v>3</v>
      </c>
      <c r="C16" s="67">
        <v>3</v>
      </c>
      <c r="D16" s="67" t="s">
        <v>110</v>
      </c>
      <c r="E16" s="67" t="s">
        <v>110</v>
      </c>
      <c r="F16" s="67" t="s">
        <v>110</v>
      </c>
      <c r="G16" s="67" t="s">
        <v>110</v>
      </c>
      <c r="H16" s="67" t="s">
        <v>110</v>
      </c>
      <c r="I16" s="67" t="s">
        <v>110</v>
      </c>
      <c r="J16" s="67" t="s">
        <v>110</v>
      </c>
      <c r="K16" s="67" t="s">
        <v>110</v>
      </c>
      <c r="L16" s="67" t="s">
        <v>110</v>
      </c>
      <c r="M16" s="68">
        <v>3</v>
      </c>
      <c r="N16" s="69">
        <v>2</v>
      </c>
      <c r="O16" s="70">
        <v>2</v>
      </c>
    </row>
    <row r="17" spans="1:15" ht="17.25" x14ac:dyDescent="0.25">
      <c r="A17" s="107" t="s">
        <v>86</v>
      </c>
      <c r="B17" s="67">
        <v>3</v>
      </c>
      <c r="C17" s="67">
        <v>3</v>
      </c>
      <c r="D17" s="67" t="s">
        <v>110</v>
      </c>
      <c r="E17" s="67" t="s">
        <v>110</v>
      </c>
      <c r="F17" s="67" t="s">
        <v>110</v>
      </c>
      <c r="G17" s="67" t="s">
        <v>110</v>
      </c>
      <c r="H17" s="67" t="s">
        <v>110</v>
      </c>
      <c r="I17" s="67" t="s">
        <v>110</v>
      </c>
      <c r="J17" s="67" t="s">
        <v>110</v>
      </c>
      <c r="K17" s="67" t="s">
        <v>110</v>
      </c>
      <c r="L17" s="67" t="s">
        <v>110</v>
      </c>
      <c r="M17" s="68">
        <v>3</v>
      </c>
      <c r="N17" s="69">
        <v>2</v>
      </c>
      <c r="O17" s="70">
        <v>2</v>
      </c>
    </row>
    <row r="18" spans="1:15" ht="17.25" x14ac:dyDescent="0.25">
      <c r="A18" s="107" t="s">
        <v>87</v>
      </c>
      <c r="B18" s="67">
        <v>3</v>
      </c>
      <c r="C18" s="67">
        <v>3</v>
      </c>
      <c r="D18" s="67">
        <v>3</v>
      </c>
      <c r="E18" s="67">
        <v>3</v>
      </c>
      <c r="F18" s="67">
        <v>3</v>
      </c>
      <c r="G18" s="67" t="s">
        <v>110</v>
      </c>
      <c r="H18" s="67" t="s">
        <v>110</v>
      </c>
      <c r="I18" s="67" t="s">
        <v>110</v>
      </c>
      <c r="J18" s="67" t="s">
        <v>110</v>
      </c>
      <c r="K18" s="67" t="s">
        <v>110</v>
      </c>
      <c r="L18" s="67" t="s">
        <v>110</v>
      </c>
      <c r="M18" s="68">
        <v>3</v>
      </c>
      <c r="N18" s="69">
        <v>2</v>
      </c>
      <c r="O18" s="70">
        <v>2</v>
      </c>
    </row>
    <row r="19" spans="1:15" ht="17.25" x14ac:dyDescent="0.25">
      <c r="A19" s="107" t="s">
        <v>88</v>
      </c>
      <c r="B19" s="67">
        <v>3</v>
      </c>
      <c r="C19" s="67">
        <v>3</v>
      </c>
      <c r="D19" s="67">
        <v>3</v>
      </c>
      <c r="E19" s="67">
        <v>3</v>
      </c>
      <c r="F19" s="67">
        <v>3</v>
      </c>
      <c r="G19" s="67" t="s">
        <v>110</v>
      </c>
      <c r="H19" s="67" t="s">
        <v>110</v>
      </c>
      <c r="I19" s="67" t="s">
        <v>110</v>
      </c>
      <c r="J19" s="67" t="s">
        <v>110</v>
      </c>
      <c r="K19" s="67" t="s">
        <v>110</v>
      </c>
      <c r="L19" s="67" t="s">
        <v>110</v>
      </c>
      <c r="M19" s="68">
        <v>3</v>
      </c>
      <c r="N19" s="69">
        <v>2</v>
      </c>
      <c r="O19" s="70">
        <v>2</v>
      </c>
    </row>
    <row r="20" spans="1:15" ht="17.25" x14ac:dyDescent="0.25">
      <c r="A20" s="107" t="s">
        <v>89</v>
      </c>
      <c r="B20" s="67">
        <v>3</v>
      </c>
      <c r="C20" s="67">
        <v>3</v>
      </c>
      <c r="D20" s="67" t="s">
        <v>110</v>
      </c>
      <c r="E20" s="67" t="s">
        <v>110</v>
      </c>
      <c r="F20" s="67" t="s">
        <v>110</v>
      </c>
      <c r="G20" s="67" t="s">
        <v>110</v>
      </c>
      <c r="H20" s="67" t="s">
        <v>110</v>
      </c>
      <c r="I20" s="67" t="s">
        <v>110</v>
      </c>
      <c r="J20" s="67" t="s">
        <v>110</v>
      </c>
      <c r="K20" s="67" t="s">
        <v>110</v>
      </c>
      <c r="L20" s="67" t="s">
        <v>110</v>
      </c>
      <c r="M20" s="68">
        <v>3</v>
      </c>
      <c r="N20" s="69">
        <v>2</v>
      </c>
      <c r="O20" s="70">
        <v>2</v>
      </c>
    </row>
    <row r="21" spans="1:15" x14ac:dyDescent="0.25">
      <c r="A21" s="108" t="s">
        <v>149</v>
      </c>
      <c r="B21" s="109">
        <f>AVERAGE(B16:B20)</f>
        <v>3</v>
      </c>
      <c r="C21" s="109">
        <f t="shared" ref="C21:O21" si="0">AVERAGE(C16:C20)</f>
        <v>3</v>
      </c>
      <c r="D21" s="109">
        <f t="shared" si="0"/>
        <v>3</v>
      </c>
      <c r="E21" s="109">
        <f t="shared" si="0"/>
        <v>3</v>
      </c>
      <c r="F21" s="109">
        <f t="shared" si="0"/>
        <v>3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f t="shared" si="0"/>
        <v>3</v>
      </c>
      <c r="N21" s="109">
        <f t="shared" si="0"/>
        <v>2</v>
      </c>
      <c r="O21" s="109">
        <f t="shared" si="0"/>
        <v>2</v>
      </c>
    </row>
    <row r="23" spans="1:15" ht="15.75" x14ac:dyDescent="0.25">
      <c r="A23" s="9" t="s">
        <v>59</v>
      </c>
      <c r="B23" s="39" t="s">
        <v>111</v>
      </c>
      <c r="C23" s="39"/>
      <c r="D23" s="39"/>
      <c r="E23" s="39"/>
      <c r="F23" s="39"/>
      <c r="G23" s="39"/>
      <c r="H23" s="39"/>
      <c r="I23" s="39"/>
    </row>
    <row r="24" spans="1:15" x14ac:dyDescent="0.25">
      <c r="A24" s="18" t="s">
        <v>112</v>
      </c>
      <c r="B24" s="73" t="s">
        <v>113</v>
      </c>
      <c r="C24" s="73"/>
      <c r="D24" s="73"/>
      <c r="E24" s="73"/>
      <c r="F24" s="73"/>
      <c r="G24" s="73"/>
      <c r="H24" s="73"/>
      <c r="I24" s="73"/>
    </row>
    <row r="25" spans="1:15" x14ac:dyDescent="0.25">
      <c r="A25" s="18" t="s">
        <v>114</v>
      </c>
      <c r="B25" s="73" t="s">
        <v>115</v>
      </c>
      <c r="C25" s="73"/>
      <c r="D25" s="73"/>
      <c r="E25" s="73"/>
      <c r="F25" s="73"/>
      <c r="G25" s="73"/>
      <c r="H25" s="73"/>
      <c r="I25" s="73"/>
    </row>
    <row r="26" spans="1:15" x14ac:dyDescent="0.25">
      <c r="A26" s="18" t="s">
        <v>116</v>
      </c>
      <c r="B26" s="73" t="s">
        <v>117</v>
      </c>
      <c r="C26" s="73"/>
      <c r="D26" s="73"/>
      <c r="E26" s="73"/>
      <c r="F26" s="73"/>
      <c r="G26" s="73"/>
      <c r="H26" s="73"/>
      <c r="I26" s="73"/>
    </row>
  </sheetData>
  <mergeCells count="11">
    <mergeCell ref="B25:I25"/>
    <mergeCell ref="B26:I26"/>
    <mergeCell ref="A1:O1"/>
    <mergeCell ref="B23:I23"/>
    <mergeCell ref="B24:I24"/>
    <mergeCell ref="B11:O11"/>
    <mergeCell ref="B12:O12"/>
    <mergeCell ref="B13:O13"/>
    <mergeCell ref="A2:O2"/>
    <mergeCell ref="B9:O9"/>
    <mergeCell ref="B10:O1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B0AFC-0B29-49E4-B474-95A37BCE4D98}">
  <dimension ref="A1"/>
  <sheetViews>
    <sheetView workbookViewId="0">
      <selection activeCell="I23" sqref="I23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5DD8F-0266-4F37-800E-D6CC8EA568AC}">
  <dimension ref="A1:I35"/>
  <sheetViews>
    <sheetView topLeftCell="A19" zoomScaleNormal="100" workbookViewId="0">
      <selection activeCell="A31" sqref="A31:C31"/>
    </sheetView>
  </sheetViews>
  <sheetFormatPr defaultRowHeight="15" x14ac:dyDescent="0.25"/>
  <cols>
    <col min="1" max="1" width="9.140625" style="1"/>
    <col min="2" max="2" width="13.42578125" customWidth="1"/>
    <col min="3" max="3" width="16.42578125" style="5" customWidth="1"/>
    <col min="4" max="5" width="9.42578125" customWidth="1"/>
    <col min="7" max="7" width="9.28515625" customWidth="1"/>
    <col min="9" max="9" width="9.85546875" customWidth="1"/>
  </cols>
  <sheetData>
    <row r="1" spans="1:9" ht="19.5" x14ac:dyDescent="0.4">
      <c r="A1" s="38" t="s">
        <v>99</v>
      </c>
      <c r="B1" s="38"/>
      <c r="C1" s="38"/>
      <c r="D1" s="38"/>
      <c r="E1" s="38"/>
      <c r="F1" s="38"/>
      <c r="G1" s="38"/>
      <c r="H1" s="38"/>
      <c r="I1" s="38"/>
    </row>
    <row r="3" spans="1:9" x14ac:dyDescent="0.25">
      <c r="A3" s="40" t="s">
        <v>56</v>
      </c>
      <c r="B3" s="41" t="s">
        <v>2</v>
      </c>
      <c r="C3" s="42" t="s">
        <v>3</v>
      </c>
      <c r="D3" s="43" t="s">
        <v>60</v>
      </c>
      <c r="E3" s="43"/>
      <c r="F3" s="43"/>
      <c r="G3" s="43"/>
      <c r="H3" s="43"/>
      <c r="I3" s="43"/>
    </row>
    <row r="4" spans="1:9" ht="26.25" customHeight="1" x14ac:dyDescent="0.25">
      <c r="A4" s="40"/>
      <c r="B4" s="41"/>
      <c r="C4" s="42"/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</row>
    <row r="5" spans="1:9" ht="14.25" customHeight="1" x14ac:dyDescent="0.25">
      <c r="A5" s="3"/>
      <c r="B5" s="4"/>
      <c r="C5" s="6"/>
      <c r="D5" s="9">
        <v>3</v>
      </c>
      <c r="E5" s="9">
        <v>3</v>
      </c>
      <c r="F5" s="9">
        <v>7</v>
      </c>
      <c r="G5" s="9">
        <v>7</v>
      </c>
      <c r="H5" s="9">
        <v>7</v>
      </c>
      <c r="I5" s="9">
        <v>7</v>
      </c>
    </row>
    <row r="6" spans="1:9" x14ac:dyDescent="0.25">
      <c r="A6" s="3">
        <v>1</v>
      </c>
      <c r="B6" s="2" t="s">
        <v>10</v>
      </c>
      <c r="C6" s="7" t="s">
        <v>11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</row>
    <row r="7" spans="1:9" x14ac:dyDescent="0.25">
      <c r="A7" s="3">
        <v>2</v>
      </c>
      <c r="B7" s="2" t="s">
        <v>12</v>
      </c>
      <c r="C7" s="7" t="s">
        <v>13</v>
      </c>
      <c r="D7" s="3">
        <v>3</v>
      </c>
      <c r="E7" s="3">
        <v>0</v>
      </c>
      <c r="F7" s="3">
        <v>7</v>
      </c>
      <c r="G7" s="3">
        <v>4</v>
      </c>
      <c r="H7" s="3">
        <v>1</v>
      </c>
      <c r="I7" s="3">
        <v>6</v>
      </c>
    </row>
    <row r="8" spans="1:9" x14ac:dyDescent="0.25">
      <c r="A8" s="3">
        <v>3</v>
      </c>
      <c r="B8" s="2" t="s">
        <v>14</v>
      </c>
      <c r="C8" s="7" t="s">
        <v>15</v>
      </c>
      <c r="D8" s="3">
        <v>3</v>
      </c>
      <c r="E8" s="3">
        <v>1</v>
      </c>
      <c r="F8" s="3" t="s">
        <v>16</v>
      </c>
      <c r="G8" s="3">
        <v>7</v>
      </c>
      <c r="H8" s="3">
        <v>1</v>
      </c>
      <c r="I8" s="3">
        <v>1</v>
      </c>
    </row>
    <row r="9" spans="1:9" x14ac:dyDescent="0.25">
      <c r="A9" s="3">
        <v>4</v>
      </c>
      <c r="B9" s="2" t="s">
        <v>17</v>
      </c>
      <c r="C9" s="7" t="s">
        <v>18</v>
      </c>
      <c r="D9" s="3">
        <v>2</v>
      </c>
      <c r="E9" s="3">
        <v>1</v>
      </c>
      <c r="F9" s="3">
        <v>0</v>
      </c>
      <c r="G9" s="3">
        <v>2</v>
      </c>
      <c r="H9" s="3">
        <v>3</v>
      </c>
      <c r="I9" s="3" t="s">
        <v>16</v>
      </c>
    </row>
    <row r="10" spans="1:9" x14ac:dyDescent="0.25">
      <c r="A10" s="3">
        <v>5</v>
      </c>
      <c r="B10" s="2" t="s">
        <v>19</v>
      </c>
      <c r="C10" s="7" t="s">
        <v>20</v>
      </c>
      <c r="D10" s="3">
        <v>2</v>
      </c>
      <c r="E10" s="3">
        <v>2</v>
      </c>
      <c r="F10" s="3">
        <v>0</v>
      </c>
      <c r="G10" s="3">
        <v>0</v>
      </c>
      <c r="H10" s="3">
        <v>0</v>
      </c>
      <c r="I10" s="3">
        <v>0</v>
      </c>
    </row>
    <row r="11" spans="1:9" x14ac:dyDescent="0.25">
      <c r="A11" s="3">
        <v>6</v>
      </c>
      <c r="B11" s="2" t="s">
        <v>21</v>
      </c>
      <c r="C11" s="7" t="s">
        <v>22</v>
      </c>
      <c r="D11" s="3">
        <v>1</v>
      </c>
      <c r="E11" s="3">
        <v>3</v>
      </c>
      <c r="F11" s="3">
        <v>0</v>
      </c>
      <c r="G11" s="3">
        <v>0</v>
      </c>
      <c r="H11" s="3">
        <v>0</v>
      </c>
      <c r="I11" s="3">
        <v>0</v>
      </c>
    </row>
    <row r="12" spans="1:9" x14ac:dyDescent="0.25">
      <c r="A12" s="3">
        <v>7</v>
      </c>
      <c r="B12" s="2" t="s">
        <v>23</v>
      </c>
      <c r="C12" s="7" t="s">
        <v>24</v>
      </c>
      <c r="D12" s="3">
        <v>1</v>
      </c>
      <c r="E12" s="3">
        <v>2</v>
      </c>
      <c r="F12" s="3">
        <v>2</v>
      </c>
      <c r="G12" s="3">
        <v>4</v>
      </c>
      <c r="H12" s="3">
        <v>3</v>
      </c>
      <c r="I12" s="3">
        <v>2</v>
      </c>
    </row>
    <row r="13" spans="1:9" x14ac:dyDescent="0.25">
      <c r="A13" s="3">
        <v>8</v>
      </c>
      <c r="B13" s="2" t="s">
        <v>25</v>
      </c>
      <c r="C13" s="7" t="s">
        <v>26</v>
      </c>
      <c r="D13" s="3">
        <v>3</v>
      </c>
      <c r="E13" s="3">
        <v>0</v>
      </c>
      <c r="F13" s="3">
        <v>0</v>
      </c>
      <c r="G13" s="3" t="s">
        <v>16</v>
      </c>
      <c r="H13" s="3" t="s">
        <v>16</v>
      </c>
      <c r="I13" s="3">
        <v>3</v>
      </c>
    </row>
    <row r="14" spans="1:9" x14ac:dyDescent="0.25">
      <c r="A14" s="3">
        <v>9</v>
      </c>
      <c r="B14" s="2" t="s">
        <v>27</v>
      </c>
      <c r="C14" s="7" t="s">
        <v>28</v>
      </c>
      <c r="D14" s="3">
        <v>3</v>
      </c>
      <c r="E14" s="3">
        <v>3</v>
      </c>
      <c r="F14" s="3">
        <v>1</v>
      </c>
      <c r="G14" s="3">
        <v>4</v>
      </c>
      <c r="H14" s="3">
        <v>0</v>
      </c>
      <c r="I14" s="3">
        <v>2</v>
      </c>
    </row>
    <row r="15" spans="1:9" x14ac:dyDescent="0.25">
      <c r="A15" s="3">
        <v>10</v>
      </c>
      <c r="B15" s="2" t="s">
        <v>29</v>
      </c>
      <c r="C15" s="7" t="s">
        <v>30</v>
      </c>
      <c r="D15" s="3">
        <v>0</v>
      </c>
      <c r="E15" s="3">
        <v>3</v>
      </c>
      <c r="F15" s="3">
        <v>0</v>
      </c>
      <c r="G15" s="3">
        <v>0</v>
      </c>
      <c r="H15" s="3" t="s">
        <v>16</v>
      </c>
      <c r="I15" s="3" t="s">
        <v>16</v>
      </c>
    </row>
    <row r="16" spans="1:9" x14ac:dyDescent="0.25">
      <c r="A16" s="3">
        <v>11</v>
      </c>
      <c r="B16" s="2" t="s">
        <v>31</v>
      </c>
      <c r="C16" s="7" t="s">
        <v>32</v>
      </c>
      <c r="D16" s="3">
        <v>3</v>
      </c>
      <c r="E16" s="3">
        <v>3</v>
      </c>
      <c r="F16" s="3">
        <v>5</v>
      </c>
      <c r="G16" s="3" t="s">
        <v>16</v>
      </c>
      <c r="H16" s="3">
        <v>7</v>
      </c>
      <c r="I16" s="3">
        <v>7</v>
      </c>
    </row>
    <row r="17" spans="1:9" x14ac:dyDescent="0.25">
      <c r="A17" s="3">
        <v>12</v>
      </c>
      <c r="B17" s="2" t="s">
        <v>33</v>
      </c>
      <c r="C17" s="7" t="s">
        <v>34</v>
      </c>
      <c r="D17" s="3">
        <v>3</v>
      </c>
      <c r="E17" s="3">
        <v>3</v>
      </c>
      <c r="F17" s="3">
        <v>1</v>
      </c>
      <c r="G17" s="3" t="s">
        <v>16</v>
      </c>
      <c r="H17" s="3" t="s">
        <v>16</v>
      </c>
      <c r="I17" s="3">
        <v>2</v>
      </c>
    </row>
    <row r="18" spans="1:9" x14ac:dyDescent="0.25">
      <c r="A18" s="3">
        <v>13</v>
      </c>
      <c r="B18" s="2" t="s">
        <v>35</v>
      </c>
      <c r="C18" s="7" t="s">
        <v>36</v>
      </c>
      <c r="D18" s="3" t="s">
        <v>37</v>
      </c>
      <c r="E18" s="3" t="s">
        <v>37</v>
      </c>
      <c r="F18" s="3" t="s">
        <v>37</v>
      </c>
      <c r="G18" s="3" t="s">
        <v>37</v>
      </c>
      <c r="H18" s="3" t="s">
        <v>37</v>
      </c>
      <c r="I18" s="3" t="s">
        <v>37</v>
      </c>
    </row>
    <row r="19" spans="1:9" ht="30" x14ac:dyDescent="0.25">
      <c r="A19" s="3">
        <v>14</v>
      </c>
      <c r="B19" s="2" t="s">
        <v>38</v>
      </c>
      <c r="C19" s="7" t="s">
        <v>39</v>
      </c>
      <c r="D19" s="3">
        <v>3</v>
      </c>
      <c r="E19" s="3">
        <v>3</v>
      </c>
      <c r="F19" s="3">
        <v>3</v>
      </c>
      <c r="G19" s="3" t="s">
        <v>16</v>
      </c>
      <c r="H19" s="3">
        <v>3</v>
      </c>
      <c r="I19" s="3" t="s">
        <v>16</v>
      </c>
    </row>
    <row r="20" spans="1:9" x14ac:dyDescent="0.25">
      <c r="A20" s="3">
        <v>15</v>
      </c>
      <c r="B20" s="2" t="s">
        <v>40</v>
      </c>
      <c r="C20" s="7" t="s">
        <v>41</v>
      </c>
      <c r="D20" s="3">
        <v>3</v>
      </c>
      <c r="E20" s="3">
        <v>3</v>
      </c>
      <c r="F20" s="3" t="s">
        <v>16</v>
      </c>
      <c r="G20" s="3">
        <v>3</v>
      </c>
      <c r="H20" s="3">
        <v>4</v>
      </c>
      <c r="I20" s="3">
        <v>2</v>
      </c>
    </row>
    <row r="21" spans="1:9" ht="29.25" customHeight="1" x14ac:dyDescent="0.25">
      <c r="A21" s="3">
        <v>16</v>
      </c>
      <c r="B21" s="2" t="s">
        <v>42</v>
      </c>
      <c r="C21" s="7" t="s">
        <v>43</v>
      </c>
      <c r="D21" s="3">
        <v>0</v>
      </c>
      <c r="E21" s="3">
        <v>3</v>
      </c>
      <c r="F21" s="3">
        <v>0</v>
      </c>
      <c r="G21" s="3">
        <v>0</v>
      </c>
      <c r="H21" s="3">
        <v>0</v>
      </c>
      <c r="I21" s="3">
        <v>0</v>
      </c>
    </row>
    <row r="22" spans="1:9" x14ac:dyDescent="0.25">
      <c r="A22" s="3">
        <v>17</v>
      </c>
      <c r="B22" s="2" t="s">
        <v>44</v>
      </c>
      <c r="C22" s="7" t="s">
        <v>45</v>
      </c>
      <c r="D22" s="3">
        <v>3</v>
      </c>
      <c r="E22" s="3">
        <v>3</v>
      </c>
      <c r="F22" s="3">
        <v>2</v>
      </c>
      <c r="G22" s="3">
        <v>0</v>
      </c>
      <c r="H22" s="3">
        <v>3</v>
      </c>
      <c r="I22" s="3" t="s">
        <v>16</v>
      </c>
    </row>
    <row r="23" spans="1:9" x14ac:dyDescent="0.25">
      <c r="A23" s="3">
        <v>18</v>
      </c>
      <c r="B23" s="2" t="s">
        <v>46</v>
      </c>
      <c r="C23" s="7" t="s">
        <v>47</v>
      </c>
      <c r="D23" s="3">
        <v>2</v>
      </c>
      <c r="E23" s="3">
        <v>1</v>
      </c>
      <c r="F23" s="3">
        <v>2</v>
      </c>
      <c r="G23" s="3">
        <v>3</v>
      </c>
      <c r="H23" s="3">
        <v>4</v>
      </c>
      <c r="I23" s="3" t="s">
        <v>16</v>
      </c>
    </row>
    <row r="24" spans="1:9" x14ac:dyDescent="0.25">
      <c r="A24" s="3">
        <v>19</v>
      </c>
      <c r="B24" s="2" t="s">
        <v>48</v>
      </c>
      <c r="C24" s="7" t="s">
        <v>49</v>
      </c>
      <c r="D24" s="3">
        <v>3</v>
      </c>
      <c r="E24" s="3">
        <v>1</v>
      </c>
      <c r="F24" s="3">
        <v>3</v>
      </c>
      <c r="G24" s="3">
        <v>2</v>
      </c>
      <c r="H24" s="3">
        <v>0</v>
      </c>
      <c r="I24" s="3">
        <v>2</v>
      </c>
    </row>
    <row r="25" spans="1:9" x14ac:dyDescent="0.25">
      <c r="A25" s="3">
        <v>20</v>
      </c>
      <c r="B25" s="2" t="s">
        <v>50</v>
      </c>
      <c r="C25" s="7" t="s">
        <v>51</v>
      </c>
      <c r="D25" s="3">
        <v>3</v>
      </c>
      <c r="E25" s="3">
        <v>3</v>
      </c>
      <c r="F25" s="3">
        <v>1</v>
      </c>
      <c r="G25" s="3">
        <v>0</v>
      </c>
      <c r="H25" s="3">
        <v>0</v>
      </c>
      <c r="I25" s="3">
        <v>3</v>
      </c>
    </row>
    <row r="26" spans="1:9" x14ac:dyDescent="0.25">
      <c r="A26" s="3">
        <v>21</v>
      </c>
      <c r="B26" s="2" t="s">
        <v>52</v>
      </c>
      <c r="C26" s="7" t="s">
        <v>53</v>
      </c>
      <c r="D26" s="3">
        <v>3</v>
      </c>
      <c r="E26" s="3">
        <v>2</v>
      </c>
      <c r="F26" s="3">
        <v>7</v>
      </c>
      <c r="G26" s="3">
        <v>7</v>
      </c>
      <c r="H26" s="3">
        <v>4</v>
      </c>
      <c r="I26" s="3">
        <v>7</v>
      </c>
    </row>
    <row r="27" spans="1:9" ht="31.5" customHeight="1" x14ac:dyDescent="0.25">
      <c r="A27" s="44" t="s">
        <v>54</v>
      </c>
      <c r="B27" s="44"/>
      <c r="C27" s="44"/>
      <c r="D27" s="8">
        <f>'CO-PO MAPPING'!B7-(COUNTIF(D6:D26,"=NA")+ COUNTIF(D6:D26,"=AB"))</f>
        <v>20</v>
      </c>
      <c r="E27" s="8">
        <f>'CO-PO MAPPING'!B7-(COUNTIF(E6:E26,"=NA")+ COUNTIF(E6:E26,"=AB"))</f>
        <v>20</v>
      </c>
      <c r="F27" s="8">
        <f>'CO-PO MAPPING'!B7-(COUNTIF(F6:F26,"=NA")+ COUNTIF(F6:F26,"=AB"))</f>
        <v>18</v>
      </c>
      <c r="G27" s="8">
        <f>'CO-PO MAPPING'!B7-(COUNTIF(G6:G26,"=NA")+ COUNTIF(G6:G26,"=AB"))</f>
        <v>16</v>
      </c>
      <c r="H27" s="8">
        <f>'CO-PO MAPPING'!B7-(COUNTIF(H6:H26,"=NA")+ COUNTIF(H6:H26,"=AB"))</f>
        <v>17</v>
      </c>
      <c r="I27" s="8">
        <f>'CO-PO MAPPING'!B7-(COUNTIF(I6:I26,"=NA")+ COUNTIF(I6:I26,"=AB"))</f>
        <v>15</v>
      </c>
    </row>
    <row r="28" spans="1:9" ht="31.5" customHeight="1" x14ac:dyDescent="0.25">
      <c r="A28" s="44" t="s">
        <v>57</v>
      </c>
      <c r="B28" s="44"/>
      <c r="C28" s="44"/>
      <c r="D28" s="8">
        <f>(D5*0.45)</f>
        <v>1.35</v>
      </c>
      <c r="E28" s="8">
        <f t="shared" ref="E28:I28" si="0">(E5*0.45)</f>
        <v>1.35</v>
      </c>
      <c r="F28" s="8">
        <f t="shared" si="0"/>
        <v>3.15</v>
      </c>
      <c r="G28" s="8">
        <f t="shared" si="0"/>
        <v>3.15</v>
      </c>
      <c r="H28" s="8">
        <f t="shared" si="0"/>
        <v>3.15</v>
      </c>
      <c r="I28" s="8">
        <f t="shared" si="0"/>
        <v>3.15</v>
      </c>
    </row>
    <row r="29" spans="1:9" ht="27" customHeight="1" x14ac:dyDescent="0.25">
      <c r="A29" s="44" t="s">
        <v>55</v>
      </c>
      <c r="B29" s="44"/>
      <c r="C29" s="44"/>
      <c r="D29" s="8">
        <f>COUNTIF(D6:D26,"&gt;= 1.35")</f>
        <v>15</v>
      </c>
      <c r="E29" s="8">
        <f t="shared" ref="E29" si="1">COUNTIF(E6:E26,"&gt;= 1.35")</f>
        <v>13</v>
      </c>
      <c r="F29" s="8">
        <f>COUNTIF(F6:F26,"&gt;= 3.15")</f>
        <v>3</v>
      </c>
      <c r="G29" s="8">
        <f t="shared" ref="G29:I29" si="2">COUNTIF(G6:G26,"&gt;= 3.15")</f>
        <v>5</v>
      </c>
      <c r="H29" s="8">
        <f t="shared" si="2"/>
        <v>4</v>
      </c>
      <c r="I29" s="8">
        <f t="shared" si="2"/>
        <v>3</v>
      </c>
    </row>
    <row r="30" spans="1:9" x14ac:dyDescent="0.25">
      <c r="A30" s="44" t="s">
        <v>58</v>
      </c>
      <c r="B30" s="44"/>
      <c r="C30" s="44"/>
      <c r="D30" s="13">
        <f>ROUNDUP((D29/D27)*100,2)</f>
        <v>75</v>
      </c>
      <c r="E30" s="13">
        <f t="shared" ref="E30:I30" si="3">ROUNDUP((E29/E27)*100,2)</f>
        <v>65</v>
      </c>
      <c r="F30" s="13">
        <f t="shared" si="3"/>
        <v>16.670000000000002</v>
      </c>
      <c r="G30" s="13">
        <f t="shared" si="3"/>
        <v>31.25</v>
      </c>
      <c r="H30" s="13">
        <f t="shared" si="3"/>
        <v>23.53</v>
      </c>
      <c r="I30" s="13">
        <f t="shared" si="3"/>
        <v>20</v>
      </c>
    </row>
    <row r="31" spans="1:9" x14ac:dyDescent="0.25">
      <c r="A31" s="47" t="s">
        <v>59</v>
      </c>
      <c r="B31" s="47"/>
      <c r="C31" s="47"/>
      <c r="D31" s="13">
        <f>IF(AND(D30&gt;=50,D30&lt;60),ROUND((1+(1/(60-50))*(D30-50)),2),IF(AND(D30&gt;=60,D30&lt;70),ROUND((2+(1/(70-60))*(D30-60)),2),IF(D30&gt;=70,3,ROUND((D30/50),2))))</f>
        <v>3</v>
      </c>
      <c r="E31" s="13">
        <f t="shared" ref="E31:I31" si="4">IF(AND(E30&gt;=50,E30&lt;60),ROUND((1+(1/(60-50))*(E30-50)),2),IF(AND(E30&gt;=60,E30&lt;70),ROUND((2+(1/(70-60))*(E30-60)),2),IF(E30&gt;=70,3,ROUND((E30/50),2))))</f>
        <v>2.5</v>
      </c>
      <c r="F31" s="13">
        <f t="shared" si="4"/>
        <v>0.33</v>
      </c>
      <c r="G31" s="13">
        <f t="shared" si="4"/>
        <v>0.63</v>
      </c>
      <c r="H31" s="13">
        <f t="shared" si="4"/>
        <v>0.47</v>
      </c>
      <c r="I31" s="13">
        <f t="shared" si="4"/>
        <v>0.4</v>
      </c>
    </row>
    <row r="32" spans="1:9" ht="24" customHeight="1" x14ac:dyDescent="0.25">
      <c r="A32" s="47" t="s">
        <v>61</v>
      </c>
      <c r="B32" s="47"/>
      <c r="C32" s="47"/>
      <c r="D32" s="39">
        <f>ROUND((D31*D27+E31*E27+F31*F27+G31*G27+H31*H27+I31*I27)/SUM(D27:I27),2)</f>
        <v>1.32</v>
      </c>
      <c r="E32" s="39"/>
      <c r="F32" s="39"/>
      <c r="G32" s="39"/>
      <c r="H32" s="39"/>
      <c r="I32" s="39"/>
    </row>
    <row r="33" spans="1:9" ht="18" x14ac:dyDescent="0.35">
      <c r="A33" s="45" t="s">
        <v>62</v>
      </c>
      <c r="B33" s="45"/>
      <c r="C33" s="45"/>
      <c r="D33" s="14">
        <f>D32</f>
        <v>1.32</v>
      </c>
      <c r="E33" s="11"/>
      <c r="F33" s="11"/>
      <c r="G33" s="11"/>
      <c r="H33" s="11"/>
      <c r="I33" s="11"/>
    </row>
    <row r="34" spans="1:9" ht="18" x14ac:dyDescent="0.35">
      <c r="A34" s="45" t="s">
        <v>63</v>
      </c>
      <c r="B34" s="45"/>
      <c r="C34" s="45"/>
      <c r="D34" s="14">
        <v>0</v>
      </c>
      <c r="E34" s="10"/>
      <c r="F34" s="10"/>
      <c r="G34" s="10"/>
      <c r="H34" s="10"/>
      <c r="I34" s="10"/>
    </row>
    <row r="35" spans="1:9" x14ac:dyDescent="0.25">
      <c r="A35" s="46"/>
      <c r="B35" s="46"/>
      <c r="C35" s="46"/>
      <c r="D35" s="10"/>
      <c r="E35" s="10"/>
      <c r="F35" s="10"/>
      <c r="G35" s="10"/>
      <c r="H35" s="10"/>
      <c r="I35" s="10"/>
    </row>
  </sheetData>
  <mergeCells count="15">
    <mergeCell ref="A33:C33"/>
    <mergeCell ref="A34:C34"/>
    <mergeCell ref="A35:C35"/>
    <mergeCell ref="A31:C31"/>
    <mergeCell ref="A32:C32"/>
    <mergeCell ref="A1:I1"/>
    <mergeCell ref="D32:I32"/>
    <mergeCell ref="A3:A4"/>
    <mergeCell ref="B3:B4"/>
    <mergeCell ref="C3:C4"/>
    <mergeCell ref="D3:I3"/>
    <mergeCell ref="A27:C27"/>
    <mergeCell ref="A28:C28"/>
    <mergeCell ref="A29:C29"/>
    <mergeCell ref="A30:C30"/>
  </mergeCells>
  <pageMargins left="0.7" right="0.7" top="0.75" bottom="0.75" header="0.3" footer="0.3"/>
  <pageSetup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3A097-41A4-45DD-8AF0-62AA48EC0E27}">
  <dimension ref="A1:U34"/>
  <sheetViews>
    <sheetView topLeftCell="A20" zoomScaleNormal="100" workbookViewId="0">
      <selection sqref="A1:U34"/>
    </sheetView>
  </sheetViews>
  <sheetFormatPr defaultRowHeight="15" x14ac:dyDescent="0.25"/>
  <cols>
    <col min="2" max="2" width="15.140625" customWidth="1"/>
    <col min="3" max="3" width="18.28515625" style="75" customWidth="1"/>
    <col min="20" max="21" width="14.85546875" customWidth="1"/>
  </cols>
  <sheetData>
    <row r="1" spans="1:21" ht="26.25" x14ac:dyDescent="0.4">
      <c r="A1" s="52" t="s">
        <v>100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ht="15.75" thickBot="1" x14ac:dyDescent="0.3"/>
    <row r="3" spans="1:21" x14ac:dyDescent="0.25">
      <c r="D3" s="54" t="s">
        <v>94</v>
      </c>
      <c r="E3" s="55"/>
      <c r="F3" s="55"/>
      <c r="G3" s="55"/>
      <c r="H3" s="55"/>
      <c r="I3" s="55"/>
      <c r="J3" s="55"/>
      <c r="K3" s="55"/>
      <c r="L3" s="56"/>
      <c r="M3" s="57" t="s">
        <v>96</v>
      </c>
      <c r="N3" s="58"/>
      <c r="O3" s="58"/>
      <c r="P3" s="58"/>
      <c r="Q3" s="58"/>
      <c r="R3" s="58"/>
      <c r="S3" s="59"/>
      <c r="T3" s="54" t="s">
        <v>63</v>
      </c>
      <c r="U3" s="60"/>
    </row>
    <row r="4" spans="1:21" x14ac:dyDescent="0.25">
      <c r="A4" s="12"/>
      <c r="B4" s="12" t="s">
        <v>2</v>
      </c>
      <c r="C4" s="76" t="s">
        <v>3</v>
      </c>
      <c r="D4" s="25" t="s">
        <v>4</v>
      </c>
      <c r="E4" s="12" t="s">
        <v>5</v>
      </c>
      <c r="F4" s="12" t="s">
        <v>90</v>
      </c>
      <c r="G4" s="12" t="s">
        <v>91</v>
      </c>
      <c r="H4" s="12" t="s">
        <v>92</v>
      </c>
      <c r="I4" s="12" t="s">
        <v>6</v>
      </c>
      <c r="J4" s="12" t="s">
        <v>8</v>
      </c>
      <c r="K4" s="12" t="s">
        <v>9</v>
      </c>
      <c r="L4" s="24" t="s">
        <v>93</v>
      </c>
      <c r="M4" s="25" t="s">
        <v>4</v>
      </c>
      <c r="N4" s="12" t="s">
        <v>5</v>
      </c>
      <c r="O4" s="12" t="s">
        <v>91</v>
      </c>
      <c r="P4" s="12" t="s">
        <v>92</v>
      </c>
      <c r="Q4" s="12" t="s">
        <v>7</v>
      </c>
      <c r="R4" s="12" t="s">
        <v>95</v>
      </c>
      <c r="S4" s="24" t="s">
        <v>93</v>
      </c>
      <c r="T4" s="29" t="s">
        <v>97</v>
      </c>
      <c r="U4" s="30" t="s">
        <v>98</v>
      </c>
    </row>
    <row r="5" spans="1:21" x14ac:dyDescent="0.25">
      <c r="A5" s="12"/>
      <c r="B5" s="12"/>
      <c r="C5" s="76"/>
      <c r="D5" s="25">
        <v>3</v>
      </c>
      <c r="E5" s="12">
        <v>3</v>
      </c>
      <c r="F5" s="12">
        <v>3</v>
      </c>
      <c r="G5" s="12">
        <v>3</v>
      </c>
      <c r="H5" s="12">
        <v>3</v>
      </c>
      <c r="I5" s="12">
        <v>7</v>
      </c>
      <c r="J5" s="12">
        <v>7</v>
      </c>
      <c r="K5" s="12">
        <v>7</v>
      </c>
      <c r="L5" s="24">
        <v>7</v>
      </c>
      <c r="M5" s="25">
        <v>3</v>
      </c>
      <c r="N5" s="12">
        <v>3</v>
      </c>
      <c r="O5" s="12">
        <v>3</v>
      </c>
      <c r="P5" s="12">
        <v>3</v>
      </c>
      <c r="Q5" s="12">
        <v>7</v>
      </c>
      <c r="R5" s="12">
        <v>7</v>
      </c>
      <c r="S5" s="24">
        <v>7</v>
      </c>
      <c r="T5" s="29">
        <v>15</v>
      </c>
      <c r="U5" s="30">
        <v>15</v>
      </c>
    </row>
    <row r="6" spans="1:21" x14ac:dyDescent="0.25">
      <c r="A6" s="12">
        <v>1</v>
      </c>
      <c r="B6" s="12" t="s">
        <v>10</v>
      </c>
      <c r="C6" s="76" t="s">
        <v>11</v>
      </c>
      <c r="D6" s="25" t="s">
        <v>37</v>
      </c>
      <c r="E6" s="12" t="s">
        <v>37</v>
      </c>
      <c r="F6" s="12" t="s">
        <v>37</v>
      </c>
      <c r="G6" s="12" t="s">
        <v>37</v>
      </c>
      <c r="H6" s="12" t="s">
        <v>37</v>
      </c>
      <c r="I6" s="12" t="s">
        <v>37</v>
      </c>
      <c r="J6" s="12" t="s">
        <v>37</v>
      </c>
      <c r="K6" s="12" t="s">
        <v>37</v>
      </c>
      <c r="L6" s="24" t="s">
        <v>37</v>
      </c>
      <c r="M6" s="25">
        <v>0</v>
      </c>
      <c r="N6" s="12">
        <v>1</v>
      </c>
      <c r="O6" s="12">
        <v>2</v>
      </c>
      <c r="P6" s="12">
        <v>0</v>
      </c>
      <c r="Q6" s="12">
        <v>0</v>
      </c>
      <c r="R6" s="12">
        <v>4</v>
      </c>
      <c r="S6" s="24" t="s">
        <v>16</v>
      </c>
      <c r="T6" s="29">
        <v>15</v>
      </c>
      <c r="U6" s="30">
        <v>15</v>
      </c>
    </row>
    <row r="7" spans="1:21" x14ac:dyDescent="0.25">
      <c r="A7" s="12">
        <v>2</v>
      </c>
      <c r="B7" s="12" t="s">
        <v>12</v>
      </c>
      <c r="C7" s="76" t="s">
        <v>13</v>
      </c>
      <c r="D7" s="25" t="s">
        <v>37</v>
      </c>
      <c r="E7" s="12" t="s">
        <v>37</v>
      </c>
      <c r="F7" s="12" t="s">
        <v>37</v>
      </c>
      <c r="G7" s="12" t="s">
        <v>37</v>
      </c>
      <c r="H7" s="12" t="s">
        <v>37</v>
      </c>
      <c r="I7" s="12" t="s">
        <v>37</v>
      </c>
      <c r="J7" s="12" t="s">
        <v>37</v>
      </c>
      <c r="K7" s="12" t="s">
        <v>37</v>
      </c>
      <c r="L7" s="24" t="s">
        <v>37</v>
      </c>
      <c r="M7" s="25">
        <v>0</v>
      </c>
      <c r="N7" s="12">
        <v>3</v>
      </c>
      <c r="O7" s="12">
        <v>3</v>
      </c>
      <c r="P7" s="12">
        <v>0</v>
      </c>
      <c r="Q7" s="12">
        <v>6</v>
      </c>
      <c r="R7" s="12">
        <v>4</v>
      </c>
      <c r="S7" s="24">
        <v>7</v>
      </c>
      <c r="T7" s="29">
        <v>15</v>
      </c>
      <c r="U7" s="30">
        <v>15</v>
      </c>
    </row>
    <row r="8" spans="1:21" x14ac:dyDescent="0.25">
      <c r="A8" s="12">
        <v>3</v>
      </c>
      <c r="B8" s="12" t="s">
        <v>14</v>
      </c>
      <c r="C8" s="76" t="s">
        <v>15</v>
      </c>
      <c r="D8" s="25" t="s">
        <v>37</v>
      </c>
      <c r="E8" s="12" t="s">
        <v>37</v>
      </c>
      <c r="F8" s="12" t="s">
        <v>37</v>
      </c>
      <c r="G8" s="12" t="s">
        <v>37</v>
      </c>
      <c r="H8" s="12" t="s">
        <v>37</v>
      </c>
      <c r="I8" s="12" t="s">
        <v>37</v>
      </c>
      <c r="J8" s="12" t="s">
        <v>37</v>
      </c>
      <c r="K8" s="12" t="s">
        <v>37</v>
      </c>
      <c r="L8" s="24" t="s">
        <v>37</v>
      </c>
      <c r="M8" s="25">
        <v>3</v>
      </c>
      <c r="N8" s="12">
        <v>2</v>
      </c>
      <c r="O8" s="12">
        <v>2</v>
      </c>
      <c r="P8" s="12">
        <v>3</v>
      </c>
      <c r="Q8" s="12">
        <v>7</v>
      </c>
      <c r="R8" s="12">
        <v>7</v>
      </c>
      <c r="S8" s="24">
        <v>7</v>
      </c>
      <c r="T8" s="29">
        <v>15</v>
      </c>
      <c r="U8" s="30">
        <v>15</v>
      </c>
    </row>
    <row r="9" spans="1:21" x14ac:dyDescent="0.25">
      <c r="A9" s="12">
        <v>4</v>
      </c>
      <c r="B9" s="12" t="s">
        <v>17</v>
      </c>
      <c r="C9" s="76" t="s">
        <v>18</v>
      </c>
      <c r="D9" s="25" t="s">
        <v>37</v>
      </c>
      <c r="E9" s="12" t="s">
        <v>37</v>
      </c>
      <c r="F9" s="12" t="s">
        <v>37</v>
      </c>
      <c r="G9" s="12" t="s">
        <v>37</v>
      </c>
      <c r="H9" s="12" t="s">
        <v>37</v>
      </c>
      <c r="I9" s="12" t="s">
        <v>37</v>
      </c>
      <c r="J9" s="12" t="s">
        <v>37</v>
      </c>
      <c r="K9" s="12" t="s">
        <v>37</v>
      </c>
      <c r="L9" s="24" t="s">
        <v>37</v>
      </c>
      <c r="M9" s="25">
        <v>1</v>
      </c>
      <c r="N9" s="12">
        <v>3</v>
      </c>
      <c r="O9" s="12">
        <v>2</v>
      </c>
      <c r="P9" s="12">
        <v>3</v>
      </c>
      <c r="Q9" s="12" t="s">
        <v>16</v>
      </c>
      <c r="R9" s="12">
        <v>5</v>
      </c>
      <c r="S9" s="24">
        <v>2</v>
      </c>
      <c r="T9" s="29">
        <v>14</v>
      </c>
      <c r="U9" s="30">
        <v>15</v>
      </c>
    </row>
    <row r="10" spans="1:21" x14ac:dyDescent="0.25">
      <c r="A10" s="12">
        <v>5</v>
      </c>
      <c r="B10" s="12" t="s">
        <v>19</v>
      </c>
      <c r="C10" s="76" t="s">
        <v>20</v>
      </c>
      <c r="D10" s="25" t="s">
        <v>37</v>
      </c>
      <c r="E10" s="12" t="s">
        <v>37</v>
      </c>
      <c r="F10" s="12" t="s">
        <v>37</v>
      </c>
      <c r="G10" s="12" t="s">
        <v>37</v>
      </c>
      <c r="H10" s="12" t="s">
        <v>37</v>
      </c>
      <c r="I10" s="12" t="s">
        <v>37</v>
      </c>
      <c r="J10" s="12" t="s">
        <v>37</v>
      </c>
      <c r="K10" s="12" t="s">
        <v>37</v>
      </c>
      <c r="L10" s="24" t="s">
        <v>37</v>
      </c>
      <c r="M10" s="25">
        <v>2</v>
      </c>
      <c r="N10" s="12">
        <v>2</v>
      </c>
      <c r="O10" s="12">
        <v>2</v>
      </c>
      <c r="P10" s="12">
        <v>3</v>
      </c>
      <c r="Q10" s="12">
        <v>7</v>
      </c>
      <c r="R10" s="12" t="s">
        <v>16</v>
      </c>
      <c r="S10" s="24">
        <v>4</v>
      </c>
      <c r="T10" s="29">
        <v>15</v>
      </c>
      <c r="U10" s="30">
        <v>15</v>
      </c>
    </row>
    <row r="11" spans="1:21" x14ac:dyDescent="0.25">
      <c r="A11" s="12">
        <v>6</v>
      </c>
      <c r="B11" s="12" t="s">
        <v>21</v>
      </c>
      <c r="C11" s="76" t="s">
        <v>22</v>
      </c>
      <c r="D11" s="25" t="s">
        <v>37</v>
      </c>
      <c r="E11" s="12" t="s">
        <v>37</v>
      </c>
      <c r="F11" s="12" t="s">
        <v>37</v>
      </c>
      <c r="G11" s="12" t="s">
        <v>37</v>
      </c>
      <c r="H11" s="12" t="s">
        <v>37</v>
      </c>
      <c r="I11" s="12" t="s">
        <v>37</v>
      </c>
      <c r="J11" s="12" t="s">
        <v>37</v>
      </c>
      <c r="K11" s="12" t="s">
        <v>37</v>
      </c>
      <c r="L11" s="24" t="s">
        <v>37</v>
      </c>
      <c r="M11" s="25">
        <v>0</v>
      </c>
      <c r="N11" s="12">
        <v>0</v>
      </c>
      <c r="O11" s="12">
        <v>1</v>
      </c>
      <c r="P11" s="12">
        <v>1</v>
      </c>
      <c r="Q11" s="12">
        <v>7</v>
      </c>
      <c r="R11" s="12">
        <v>0</v>
      </c>
      <c r="S11" s="24">
        <v>0</v>
      </c>
      <c r="T11" s="29">
        <v>15</v>
      </c>
      <c r="U11" s="30">
        <v>15</v>
      </c>
    </row>
    <row r="12" spans="1:21" x14ac:dyDescent="0.25">
      <c r="A12" s="12">
        <v>7</v>
      </c>
      <c r="B12" s="12" t="s">
        <v>23</v>
      </c>
      <c r="C12" s="76" t="s">
        <v>24</v>
      </c>
      <c r="D12" s="25" t="s">
        <v>37</v>
      </c>
      <c r="E12" s="12" t="s">
        <v>37</v>
      </c>
      <c r="F12" s="12" t="s">
        <v>37</v>
      </c>
      <c r="G12" s="12" t="s">
        <v>37</v>
      </c>
      <c r="H12" s="12" t="s">
        <v>37</v>
      </c>
      <c r="I12" s="12" t="s">
        <v>37</v>
      </c>
      <c r="J12" s="12" t="s">
        <v>37</v>
      </c>
      <c r="K12" s="12" t="s">
        <v>37</v>
      </c>
      <c r="L12" s="24" t="s">
        <v>37</v>
      </c>
      <c r="M12" s="25">
        <v>3</v>
      </c>
      <c r="N12" s="12">
        <v>0</v>
      </c>
      <c r="O12" s="12">
        <v>3</v>
      </c>
      <c r="P12" s="12">
        <v>3</v>
      </c>
      <c r="Q12" s="12">
        <v>4</v>
      </c>
      <c r="R12" s="12">
        <v>6</v>
      </c>
      <c r="S12" s="24">
        <v>4</v>
      </c>
      <c r="T12" s="29">
        <v>14</v>
      </c>
      <c r="U12" s="30">
        <v>15</v>
      </c>
    </row>
    <row r="13" spans="1:21" x14ac:dyDescent="0.25">
      <c r="A13" s="12">
        <v>8</v>
      </c>
      <c r="B13" s="12" t="s">
        <v>25</v>
      </c>
      <c r="C13" s="76" t="s">
        <v>26</v>
      </c>
      <c r="D13" s="25" t="s">
        <v>37</v>
      </c>
      <c r="E13" s="12" t="s">
        <v>37</v>
      </c>
      <c r="F13" s="12" t="s">
        <v>37</v>
      </c>
      <c r="G13" s="12" t="s">
        <v>37</v>
      </c>
      <c r="H13" s="12" t="s">
        <v>37</v>
      </c>
      <c r="I13" s="12" t="s">
        <v>37</v>
      </c>
      <c r="J13" s="12" t="s">
        <v>37</v>
      </c>
      <c r="K13" s="12" t="s">
        <v>37</v>
      </c>
      <c r="L13" s="24" t="s">
        <v>37</v>
      </c>
      <c r="M13" s="25">
        <v>2</v>
      </c>
      <c r="N13" s="12">
        <v>1</v>
      </c>
      <c r="O13" s="12">
        <v>0</v>
      </c>
      <c r="P13" s="12">
        <v>3</v>
      </c>
      <c r="Q13" s="12">
        <v>7</v>
      </c>
      <c r="R13" s="12">
        <v>1</v>
      </c>
      <c r="S13" s="24">
        <v>2</v>
      </c>
      <c r="T13" s="29">
        <v>15</v>
      </c>
      <c r="U13" s="30">
        <v>15</v>
      </c>
    </row>
    <row r="14" spans="1:21" x14ac:dyDescent="0.25">
      <c r="A14" s="12">
        <v>9</v>
      </c>
      <c r="B14" s="12" t="s">
        <v>27</v>
      </c>
      <c r="C14" s="76" t="s">
        <v>28</v>
      </c>
      <c r="D14" s="25" t="s">
        <v>37</v>
      </c>
      <c r="E14" s="12" t="s">
        <v>37</v>
      </c>
      <c r="F14" s="12" t="s">
        <v>37</v>
      </c>
      <c r="G14" s="12" t="s">
        <v>37</v>
      </c>
      <c r="H14" s="12" t="s">
        <v>37</v>
      </c>
      <c r="I14" s="12" t="s">
        <v>37</v>
      </c>
      <c r="J14" s="12" t="s">
        <v>37</v>
      </c>
      <c r="K14" s="12" t="s">
        <v>37</v>
      </c>
      <c r="L14" s="24" t="s">
        <v>37</v>
      </c>
      <c r="M14" s="25">
        <v>0</v>
      </c>
      <c r="N14" s="12">
        <v>3</v>
      </c>
      <c r="O14" s="12">
        <v>2</v>
      </c>
      <c r="P14" s="12">
        <v>3</v>
      </c>
      <c r="Q14" s="12">
        <v>7</v>
      </c>
      <c r="R14" s="12">
        <v>6</v>
      </c>
      <c r="S14" s="24">
        <v>4</v>
      </c>
      <c r="T14" s="29">
        <v>15</v>
      </c>
      <c r="U14" s="30">
        <v>15</v>
      </c>
    </row>
    <row r="15" spans="1:21" x14ac:dyDescent="0.25">
      <c r="A15" s="12">
        <v>10</v>
      </c>
      <c r="B15" s="12" t="s">
        <v>29</v>
      </c>
      <c r="C15" s="76" t="s">
        <v>30</v>
      </c>
      <c r="D15" s="25" t="s">
        <v>37</v>
      </c>
      <c r="E15" s="12" t="s">
        <v>37</v>
      </c>
      <c r="F15" s="12" t="s">
        <v>37</v>
      </c>
      <c r="G15" s="12" t="s">
        <v>37</v>
      </c>
      <c r="H15" s="12" t="s">
        <v>37</v>
      </c>
      <c r="I15" s="12" t="s">
        <v>37</v>
      </c>
      <c r="J15" s="12" t="s">
        <v>37</v>
      </c>
      <c r="K15" s="12" t="s">
        <v>37</v>
      </c>
      <c r="L15" s="24" t="s">
        <v>37</v>
      </c>
      <c r="M15" s="25">
        <v>0</v>
      </c>
      <c r="N15" s="12">
        <v>0</v>
      </c>
      <c r="O15" s="12">
        <v>0</v>
      </c>
      <c r="P15" s="12">
        <v>1</v>
      </c>
      <c r="Q15" s="12">
        <v>2</v>
      </c>
      <c r="R15" s="12">
        <v>3</v>
      </c>
      <c r="S15" s="24" t="s">
        <v>16</v>
      </c>
      <c r="T15" s="29">
        <v>13</v>
      </c>
      <c r="U15" s="30">
        <v>15</v>
      </c>
    </row>
    <row r="16" spans="1:21" x14ac:dyDescent="0.25">
      <c r="A16" s="12">
        <v>11</v>
      </c>
      <c r="B16" s="12" t="s">
        <v>31</v>
      </c>
      <c r="C16" s="76" t="s">
        <v>32</v>
      </c>
      <c r="D16" s="25">
        <v>2</v>
      </c>
      <c r="E16" s="12">
        <v>3</v>
      </c>
      <c r="F16" s="12">
        <v>3</v>
      </c>
      <c r="G16" s="12">
        <v>3</v>
      </c>
      <c r="H16" s="12">
        <v>3</v>
      </c>
      <c r="I16" s="12">
        <v>7</v>
      </c>
      <c r="J16" s="12">
        <v>7</v>
      </c>
      <c r="K16" s="12">
        <v>7</v>
      </c>
      <c r="L16" s="24">
        <v>7</v>
      </c>
      <c r="M16" s="25" t="s">
        <v>37</v>
      </c>
      <c r="N16" s="12" t="s">
        <v>37</v>
      </c>
      <c r="O16" s="12" t="s">
        <v>37</v>
      </c>
      <c r="P16" s="12" t="s">
        <v>37</v>
      </c>
      <c r="Q16" s="12" t="s">
        <v>37</v>
      </c>
      <c r="R16" s="12" t="s">
        <v>37</v>
      </c>
      <c r="S16" s="24" t="s">
        <v>37</v>
      </c>
      <c r="T16" s="29">
        <v>15</v>
      </c>
      <c r="U16" s="30">
        <v>15</v>
      </c>
    </row>
    <row r="17" spans="1:21" x14ac:dyDescent="0.25">
      <c r="A17" s="12">
        <v>12</v>
      </c>
      <c r="B17" s="12" t="s">
        <v>33</v>
      </c>
      <c r="C17" s="76" t="s">
        <v>34</v>
      </c>
      <c r="D17" s="25" t="s">
        <v>37</v>
      </c>
      <c r="E17" s="12" t="s">
        <v>37</v>
      </c>
      <c r="F17" s="12" t="s">
        <v>37</v>
      </c>
      <c r="G17" s="12" t="s">
        <v>37</v>
      </c>
      <c r="H17" s="12" t="s">
        <v>37</v>
      </c>
      <c r="I17" s="12" t="s">
        <v>37</v>
      </c>
      <c r="J17" s="12" t="s">
        <v>37</v>
      </c>
      <c r="K17" s="12" t="s">
        <v>37</v>
      </c>
      <c r="L17" s="24" t="s">
        <v>37</v>
      </c>
      <c r="M17" s="25">
        <v>0</v>
      </c>
      <c r="N17" s="12">
        <v>2</v>
      </c>
      <c r="O17" s="12">
        <v>3</v>
      </c>
      <c r="P17" s="12">
        <v>3</v>
      </c>
      <c r="Q17" s="12" t="s">
        <v>16</v>
      </c>
      <c r="R17" s="12">
        <v>6</v>
      </c>
      <c r="S17" s="24" t="s">
        <v>16</v>
      </c>
      <c r="T17" s="29">
        <v>15</v>
      </c>
      <c r="U17" s="30">
        <v>15</v>
      </c>
    </row>
    <row r="18" spans="1:21" x14ac:dyDescent="0.25">
      <c r="A18" s="12">
        <v>13</v>
      </c>
      <c r="B18" s="12" t="s">
        <v>35</v>
      </c>
      <c r="C18" s="76" t="s">
        <v>36</v>
      </c>
      <c r="D18" s="25" t="s">
        <v>37</v>
      </c>
      <c r="E18" s="12" t="s">
        <v>37</v>
      </c>
      <c r="F18" s="12" t="s">
        <v>37</v>
      </c>
      <c r="G18" s="12" t="s">
        <v>37</v>
      </c>
      <c r="H18" s="12" t="s">
        <v>37</v>
      </c>
      <c r="I18" s="12" t="s">
        <v>37</v>
      </c>
      <c r="J18" s="12" t="s">
        <v>37</v>
      </c>
      <c r="K18" s="12" t="s">
        <v>37</v>
      </c>
      <c r="L18" s="24" t="s">
        <v>37</v>
      </c>
      <c r="M18" s="25" t="s">
        <v>37</v>
      </c>
      <c r="N18" s="12" t="s">
        <v>37</v>
      </c>
      <c r="O18" s="12" t="s">
        <v>37</v>
      </c>
      <c r="P18" s="12" t="s">
        <v>37</v>
      </c>
      <c r="Q18" s="12" t="s">
        <v>37</v>
      </c>
      <c r="R18" s="12" t="s">
        <v>37</v>
      </c>
      <c r="S18" s="24" t="s">
        <v>37</v>
      </c>
      <c r="T18" s="29" t="s">
        <v>37</v>
      </c>
      <c r="U18" s="30" t="s">
        <v>37</v>
      </c>
    </row>
    <row r="19" spans="1:21" ht="30" x14ac:dyDescent="0.25">
      <c r="A19" s="12">
        <v>14</v>
      </c>
      <c r="B19" s="12" t="s">
        <v>38</v>
      </c>
      <c r="C19" s="76" t="s">
        <v>39</v>
      </c>
      <c r="D19" s="25" t="s">
        <v>37</v>
      </c>
      <c r="E19" s="12" t="s">
        <v>37</v>
      </c>
      <c r="F19" s="12" t="s">
        <v>37</v>
      </c>
      <c r="G19" s="12" t="s">
        <v>37</v>
      </c>
      <c r="H19" s="12" t="s">
        <v>37</v>
      </c>
      <c r="I19" s="12" t="s">
        <v>37</v>
      </c>
      <c r="J19" s="12" t="s">
        <v>37</v>
      </c>
      <c r="K19" s="12" t="s">
        <v>37</v>
      </c>
      <c r="L19" s="24" t="s">
        <v>37</v>
      </c>
      <c r="M19" s="25">
        <v>0</v>
      </c>
      <c r="N19" s="12">
        <v>3</v>
      </c>
      <c r="O19" s="12">
        <v>0</v>
      </c>
      <c r="P19" s="12">
        <v>3</v>
      </c>
      <c r="Q19" s="12" t="s">
        <v>16</v>
      </c>
      <c r="R19" s="12">
        <v>6</v>
      </c>
      <c r="S19" s="24">
        <v>4</v>
      </c>
      <c r="T19" s="29">
        <v>14</v>
      </c>
      <c r="U19" s="30">
        <v>15</v>
      </c>
    </row>
    <row r="20" spans="1:21" x14ac:dyDescent="0.25">
      <c r="A20" s="12">
        <v>15</v>
      </c>
      <c r="B20" s="12" t="s">
        <v>40</v>
      </c>
      <c r="C20" s="76" t="s">
        <v>41</v>
      </c>
      <c r="D20" s="25" t="s">
        <v>37</v>
      </c>
      <c r="E20" s="12" t="s">
        <v>37</v>
      </c>
      <c r="F20" s="12" t="s">
        <v>37</v>
      </c>
      <c r="G20" s="12" t="s">
        <v>37</v>
      </c>
      <c r="H20" s="12" t="s">
        <v>37</v>
      </c>
      <c r="I20" s="12" t="s">
        <v>37</v>
      </c>
      <c r="J20" s="12" t="s">
        <v>37</v>
      </c>
      <c r="K20" s="12" t="s">
        <v>37</v>
      </c>
      <c r="L20" s="24" t="s">
        <v>37</v>
      </c>
      <c r="M20" s="25">
        <v>3</v>
      </c>
      <c r="N20" s="12">
        <v>1</v>
      </c>
      <c r="O20" s="12">
        <v>0</v>
      </c>
      <c r="P20" s="12">
        <v>0</v>
      </c>
      <c r="Q20" s="12" t="s">
        <v>16</v>
      </c>
      <c r="R20" s="12">
        <v>5</v>
      </c>
      <c r="S20" s="24" t="s">
        <v>16</v>
      </c>
      <c r="T20" s="29">
        <v>15</v>
      </c>
      <c r="U20" s="30">
        <v>15</v>
      </c>
    </row>
    <row r="21" spans="1:21" ht="30" x14ac:dyDescent="0.25">
      <c r="A21" s="12">
        <v>16</v>
      </c>
      <c r="B21" s="12" t="s">
        <v>42</v>
      </c>
      <c r="C21" s="76" t="s">
        <v>43</v>
      </c>
      <c r="D21" s="25" t="s">
        <v>37</v>
      </c>
      <c r="E21" s="12" t="s">
        <v>37</v>
      </c>
      <c r="F21" s="12" t="s">
        <v>37</v>
      </c>
      <c r="G21" s="12" t="s">
        <v>37</v>
      </c>
      <c r="H21" s="12" t="s">
        <v>37</v>
      </c>
      <c r="I21" s="12" t="s">
        <v>37</v>
      </c>
      <c r="J21" s="12" t="s">
        <v>37</v>
      </c>
      <c r="K21" s="12" t="s">
        <v>37</v>
      </c>
      <c r="L21" s="24" t="s">
        <v>37</v>
      </c>
      <c r="M21" s="25">
        <v>0</v>
      </c>
      <c r="N21" s="12">
        <v>0</v>
      </c>
      <c r="O21" s="12">
        <v>0</v>
      </c>
      <c r="P21" s="12">
        <v>0</v>
      </c>
      <c r="Q21" s="12">
        <v>0</v>
      </c>
      <c r="R21" s="12">
        <v>1</v>
      </c>
      <c r="S21" s="24">
        <v>4</v>
      </c>
      <c r="T21" s="29">
        <v>14</v>
      </c>
      <c r="U21" s="30">
        <v>15</v>
      </c>
    </row>
    <row r="22" spans="1:21" x14ac:dyDescent="0.25">
      <c r="A22" s="12">
        <v>17</v>
      </c>
      <c r="B22" s="12" t="s">
        <v>44</v>
      </c>
      <c r="C22" s="76" t="s">
        <v>45</v>
      </c>
      <c r="D22" s="25" t="s">
        <v>37</v>
      </c>
      <c r="E22" s="12" t="s">
        <v>37</v>
      </c>
      <c r="F22" s="12" t="s">
        <v>37</v>
      </c>
      <c r="G22" s="12" t="s">
        <v>37</v>
      </c>
      <c r="H22" s="12" t="s">
        <v>37</v>
      </c>
      <c r="I22" s="12" t="s">
        <v>37</v>
      </c>
      <c r="J22" s="12" t="s">
        <v>37</v>
      </c>
      <c r="K22" s="12" t="s">
        <v>37</v>
      </c>
      <c r="L22" s="24" t="s">
        <v>37</v>
      </c>
      <c r="M22" s="25">
        <v>0</v>
      </c>
      <c r="N22" s="12">
        <v>2</v>
      </c>
      <c r="O22" s="12">
        <v>1</v>
      </c>
      <c r="P22" s="12">
        <v>2</v>
      </c>
      <c r="Q22" s="12">
        <v>7</v>
      </c>
      <c r="R22" s="12">
        <v>5</v>
      </c>
      <c r="S22" s="24" t="s">
        <v>16</v>
      </c>
      <c r="T22" s="29">
        <v>15</v>
      </c>
      <c r="U22" s="30">
        <v>15</v>
      </c>
    </row>
    <row r="23" spans="1:21" x14ac:dyDescent="0.25">
      <c r="A23" s="12">
        <v>18</v>
      </c>
      <c r="B23" s="12" t="s">
        <v>46</v>
      </c>
      <c r="C23" s="76" t="s">
        <v>47</v>
      </c>
      <c r="D23" s="25" t="s">
        <v>37</v>
      </c>
      <c r="E23" s="12" t="s">
        <v>37</v>
      </c>
      <c r="F23" s="12" t="s">
        <v>37</v>
      </c>
      <c r="G23" s="12" t="s">
        <v>37</v>
      </c>
      <c r="H23" s="12" t="s">
        <v>37</v>
      </c>
      <c r="I23" s="12" t="s">
        <v>37</v>
      </c>
      <c r="J23" s="12" t="s">
        <v>37</v>
      </c>
      <c r="K23" s="12" t="s">
        <v>37</v>
      </c>
      <c r="L23" s="24" t="s">
        <v>37</v>
      </c>
      <c r="M23" s="25">
        <v>0</v>
      </c>
      <c r="N23" s="12">
        <v>2</v>
      </c>
      <c r="O23" s="12">
        <v>1</v>
      </c>
      <c r="P23" s="12">
        <v>3</v>
      </c>
      <c r="Q23" s="12">
        <v>7</v>
      </c>
      <c r="R23" s="12" t="s">
        <v>16</v>
      </c>
      <c r="S23" s="24">
        <v>7</v>
      </c>
      <c r="T23" s="29">
        <v>15</v>
      </c>
      <c r="U23" s="30">
        <v>15</v>
      </c>
    </row>
    <row r="24" spans="1:21" x14ac:dyDescent="0.25">
      <c r="A24" s="12">
        <v>19</v>
      </c>
      <c r="B24" s="12" t="s">
        <v>48</v>
      </c>
      <c r="C24" s="76" t="s">
        <v>49</v>
      </c>
      <c r="D24" s="25" t="s">
        <v>37</v>
      </c>
      <c r="E24" s="12" t="s">
        <v>37</v>
      </c>
      <c r="F24" s="12" t="s">
        <v>37</v>
      </c>
      <c r="G24" s="12" t="s">
        <v>37</v>
      </c>
      <c r="H24" s="12" t="s">
        <v>37</v>
      </c>
      <c r="I24" s="12" t="s">
        <v>37</v>
      </c>
      <c r="J24" s="12" t="s">
        <v>37</v>
      </c>
      <c r="K24" s="12" t="s">
        <v>37</v>
      </c>
      <c r="L24" s="24" t="s">
        <v>37</v>
      </c>
      <c r="M24" s="25">
        <v>3</v>
      </c>
      <c r="N24" s="12">
        <v>3</v>
      </c>
      <c r="O24" s="12">
        <v>3</v>
      </c>
      <c r="P24" s="12">
        <v>3</v>
      </c>
      <c r="Q24" s="12">
        <v>3</v>
      </c>
      <c r="R24" s="12">
        <v>2</v>
      </c>
      <c r="S24" s="24">
        <v>4</v>
      </c>
      <c r="T24" s="29">
        <v>15</v>
      </c>
      <c r="U24" s="30">
        <v>15</v>
      </c>
    </row>
    <row r="25" spans="1:21" x14ac:dyDescent="0.25">
      <c r="A25" s="12">
        <v>20</v>
      </c>
      <c r="B25" s="12" t="s">
        <v>50</v>
      </c>
      <c r="C25" s="76" t="s">
        <v>51</v>
      </c>
      <c r="D25" s="25" t="s">
        <v>37</v>
      </c>
      <c r="E25" s="12" t="s">
        <v>37</v>
      </c>
      <c r="F25" s="12" t="s">
        <v>37</v>
      </c>
      <c r="G25" s="12" t="s">
        <v>37</v>
      </c>
      <c r="H25" s="12" t="s">
        <v>37</v>
      </c>
      <c r="I25" s="12" t="s">
        <v>37</v>
      </c>
      <c r="J25" s="12" t="s">
        <v>37</v>
      </c>
      <c r="K25" s="12" t="s">
        <v>37</v>
      </c>
      <c r="L25" s="24" t="s">
        <v>37</v>
      </c>
      <c r="M25" s="25">
        <v>3</v>
      </c>
      <c r="N25" s="12">
        <v>2</v>
      </c>
      <c r="O25" s="12">
        <v>2</v>
      </c>
      <c r="P25" s="12">
        <v>3</v>
      </c>
      <c r="Q25" s="12">
        <v>3</v>
      </c>
      <c r="R25" s="12">
        <v>3</v>
      </c>
      <c r="S25" s="24">
        <v>4</v>
      </c>
      <c r="T25" s="29">
        <v>15</v>
      </c>
      <c r="U25" s="30">
        <v>15</v>
      </c>
    </row>
    <row r="26" spans="1:21" ht="15" customHeight="1" x14ac:dyDescent="0.25">
      <c r="A26" s="12">
        <v>21</v>
      </c>
      <c r="B26" s="12" t="s">
        <v>52</v>
      </c>
      <c r="C26" s="76" t="s">
        <v>53</v>
      </c>
      <c r="D26" s="25">
        <v>2</v>
      </c>
      <c r="E26" s="12">
        <v>3</v>
      </c>
      <c r="F26" s="12">
        <v>3</v>
      </c>
      <c r="G26" s="12">
        <v>3</v>
      </c>
      <c r="H26" s="12">
        <v>3</v>
      </c>
      <c r="I26" s="12">
        <v>7</v>
      </c>
      <c r="J26" s="12">
        <v>7</v>
      </c>
      <c r="K26" s="12">
        <v>7</v>
      </c>
      <c r="L26" s="24">
        <v>7</v>
      </c>
      <c r="M26" s="25" t="s">
        <v>37</v>
      </c>
      <c r="N26" s="12" t="s">
        <v>37</v>
      </c>
      <c r="O26" s="12" t="s">
        <v>37</v>
      </c>
      <c r="P26" s="12" t="s">
        <v>37</v>
      </c>
      <c r="Q26" s="12" t="s">
        <v>37</v>
      </c>
      <c r="R26" s="12" t="s">
        <v>37</v>
      </c>
      <c r="S26" s="24" t="s">
        <v>37</v>
      </c>
      <c r="T26" s="29">
        <v>15</v>
      </c>
      <c r="U26" s="30">
        <v>15</v>
      </c>
    </row>
    <row r="27" spans="1:21" ht="15" customHeight="1" x14ac:dyDescent="0.25">
      <c r="A27" s="44" t="s">
        <v>54</v>
      </c>
      <c r="B27" s="44"/>
      <c r="C27" s="53"/>
      <c r="D27" s="26">
        <f>'CO-PO MAPPING'!B7-(COUNTIF(D6:D26,"=NA")+ COUNTIF(D6:D26,"=AB"))</f>
        <v>2</v>
      </c>
      <c r="E27" s="26">
        <f>'CO-PO MAPPING'!B7-(COUNTIF(E6:E26,"=NA")+ COUNTIF(E6:E26,"=AB"))</f>
        <v>2</v>
      </c>
      <c r="F27" s="26">
        <f>'CO-PO MAPPING'!B7-(COUNTIF(F6:F26,"=NA")+ COUNTIF(F6:F26,"=AB"))</f>
        <v>2</v>
      </c>
      <c r="G27" s="26">
        <f>'CO-PO MAPPING'!B7-(COUNTIF(G6:G26,"=NA")+ COUNTIF(G6:G26,"=AB"))</f>
        <v>2</v>
      </c>
      <c r="H27" s="26">
        <f>'CO-PO MAPPING'!B7-(COUNTIF(H6:H26,"=NA")+ COUNTIF(H6:H26,"=AB"))</f>
        <v>2</v>
      </c>
      <c r="I27" s="26">
        <f>'CO-PO MAPPING'!B7-(COUNTIF(I6:I26,"=NA")+ COUNTIF(I6:I26,"=AB"))</f>
        <v>2</v>
      </c>
      <c r="J27" s="26">
        <f>'CO-PO MAPPING'!B7-(COUNTIF(J6:J26,"=NA")+ COUNTIF(J6:J26,"=AB"))</f>
        <v>2</v>
      </c>
      <c r="K27" s="26">
        <f>'CO-PO MAPPING'!B7-(COUNTIF(K6:K26,"=NA")+ COUNTIF(K6:K26,"=AB"))</f>
        <v>2</v>
      </c>
      <c r="L27" s="26">
        <f>'CO-PO MAPPING'!B7-(COUNTIF(L6:L26,"=NA")+ COUNTIF(L6:L26,"=AB"))</f>
        <v>2</v>
      </c>
      <c r="M27" s="26">
        <f>'CO-PO MAPPING'!B7-(COUNTIF(M6:M26,"=NA")+ COUNTIF(M6:M26,"=AB"))</f>
        <v>18</v>
      </c>
      <c r="N27" s="26">
        <f>'CO-PO MAPPING'!B7-(COUNTIF(N6:N26,"=NA")+ COUNTIF(N6:N26,"=AB"))</f>
        <v>18</v>
      </c>
      <c r="O27" s="26">
        <f>'CO-PO MAPPING'!B7-(COUNTIF(O6:O26,"=NA")+ COUNTIF(O6:O26,"=AB"))</f>
        <v>18</v>
      </c>
      <c r="P27" s="26">
        <f>'CO-PO MAPPING'!B7-(COUNTIF(P6:P26,"=NA")+ COUNTIF(P6:P26,"=AB"))</f>
        <v>18</v>
      </c>
      <c r="Q27" s="26">
        <f>'CO-PO MAPPING'!B7-(COUNTIF(Q6:Q26,"=NA")+ COUNTIF(Q6:Q26,"=AB"))</f>
        <v>14</v>
      </c>
      <c r="R27" s="26">
        <f>'CO-PO MAPPING'!B7-(COUNTIF(R6:R26,"=NA")+ COUNTIF(R6:R26,"=AB"))</f>
        <v>16</v>
      </c>
      <c r="S27" s="26">
        <f>'CO-PO MAPPING'!B7-(COUNTIF(S6:S26,"=NA")+ COUNTIF(S6:S26,"=AB"))</f>
        <v>13</v>
      </c>
      <c r="T27" s="26">
        <f>'CO-PO MAPPING'!B7-(COUNTIF(T6:T26,"=NA")+ COUNTIF(T6:T26,"=AB"))</f>
        <v>20</v>
      </c>
      <c r="U27" s="26">
        <f>'CO-PO MAPPING'!B7-(COUNTIF(U6:U26,"=NA")+ COUNTIF(U6:U26,"=AB"))</f>
        <v>20</v>
      </c>
    </row>
    <row r="28" spans="1:21" ht="15" customHeight="1" x14ac:dyDescent="0.25">
      <c r="A28" s="44" t="s">
        <v>57</v>
      </c>
      <c r="B28" s="44"/>
      <c r="C28" s="53"/>
      <c r="D28" s="26">
        <f>(D5*0.45)</f>
        <v>1.35</v>
      </c>
      <c r="E28" s="2">
        <f t="shared" ref="E28:U28" si="0">(E5*0.45)</f>
        <v>1.35</v>
      </c>
      <c r="F28" s="2">
        <f t="shared" si="0"/>
        <v>1.35</v>
      </c>
      <c r="G28" s="2">
        <f t="shared" si="0"/>
        <v>1.35</v>
      </c>
      <c r="H28" s="2">
        <f t="shared" si="0"/>
        <v>1.35</v>
      </c>
      <c r="I28" s="2">
        <f t="shared" si="0"/>
        <v>3.15</v>
      </c>
      <c r="J28" s="2">
        <f t="shared" si="0"/>
        <v>3.15</v>
      </c>
      <c r="K28" s="2">
        <f t="shared" si="0"/>
        <v>3.15</v>
      </c>
      <c r="L28" s="28">
        <f t="shared" si="0"/>
        <v>3.15</v>
      </c>
      <c r="M28" s="26">
        <f t="shared" si="0"/>
        <v>1.35</v>
      </c>
      <c r="N28" s="2">
        <f t="shared" si="0"/>
        <v>1.35</v>
      </c>
      <c r="O28" s="2">
        <f t="shared" si="0"/>
        <v>1.35</v>
      </c>
      <c r="P28" s="2">
        <f t="shared" si="0"/>
        <v>1.35</v>
      </c>
      <c r="Q28" s="2">
        <f t="shared" si="0"/>
        <v>3.15</v>
      </c>
      <c r="R28" s="2">
        <f t="shared" si="0"/>
        <v>3.15</v>
      </c>
      <c r="S28" s="28">
        <f t="shared" si="0"/>
        <v>3.15</v>
      </c>
      <c r="T28" s="26">
        <f t="shared" si="0"/>
        <v>6.75</v>
      </c>
      <c r="U28" s="27">
        <f t="shared" si="0"/>
        <v>6.75</v>
      </c>
    </row>
    <row r="29" spans="1:21" ht="33.75" customHeight="1" x14ac:dyDescent="0.25">
      <c r="A29" s="44" t="s">
        <v>55</v>
      </c>
      <c r="B29" s="44"/>
      <c r="C29" s="53"/>
      <c r="D29" s="26">
        <f>COUNTIF(D6:D26,"&gt;= 1.35")</f>
        <v>2</v>
      </c>
      <c r="E29" s="2">
        <f t="shared" ref="E29:H29" si="1">COUNTIF(E6:E26,"&gt;= 1.35")</f>
        <v>2</v>
      </c>
      <c r="F29" s="2">
        <f t="shared" si="1"/>
        <v>2</v>
      </c>
      <c r="G29" s="2">
        <f t="shared" si="1"/>
        <v>2</v>
      </c>
      <c r="H29" s="2">
        <f t="shared" si="1"/>
        <v>2</v>
      </c>
      <c r="I29" s="2">
        <f>COUNTIF(I6:I26,"&gt;= 3.15")</f>
        <v>2</v>
      </c>
      <c r="J29" s="2">
        <f t="shared" ref="J29:S29" si="2">COUNTIF(J6:J26,"&gt;= 3.15")</f>
        <v>2</v>
      </c>
      <c r="K29" s="2">
        <f t="shared" si="2"/>
        <v>2</v>
      </c>
      <c r="L29" s="28">
        <f t="shared" si="2"/>
        <v>2</v>
      </c>
      <c r="M29" s="26">
        <f>COUNTIF(M6:M26,"&gt;= 1.15")</f>
        <v>7</v>
      </c>
      <c r="N29" s="2">
        <f>COUNTIF(N6:N26,"&gt;= 1.15")</f>
        <v>11</v>
      </c>
      <c r="O29" s="2">
        <f>COUNTIF(O6:O26,"&gt;= 1.15")</f>
        <v>10</v>
      </c>
      <c r="P29" s="2">
        <f>COUNTIF(P6:P26,"&gt;= 1.15")</f>
        <v>12</v>
      </c>
      <c r="Q29" s="2">
        <f>COUNTIF(Q6:Q26,"&gt;= 3.15")</f>
        <v>9</v>
      </c>
      <c r="R29" s="2">
        <f t="shared" si="2"/>
        <v>10</v>
      </c>
      <c r="S29" s="28">
        <f t="shared" si="2"/>
        <v>10</v>
      </c>
      <c r="T29" s="26">
        <f>COUNTIF(T6:T26,"&gt;= 6.75")</f>
        <v>20</v>
      </c>
      <c r="U29" s="27">
        <f>COUNTIF(U6:U26,"&gt;= 6.75")</f>
        <v>20</v>
      </c>
    </row>
    <row r="30" spans="1:21" ht="60" customHeight="1" x14ac:dyDescent="0.25">
      <c r="A30" s="44" t="s">
        <v>58</v>
      </c>
      <c r="B30" s="44"/>
      <c r="C30" s="53"/>
      <c r="D30" s="26">
        <f>ROUNDUP((D29/D27)*100,2)</f>
        <v>100</v>
      </c>
      <c r="E30" s="2">
        <f t="shared" ref="E30:U30" si="3">ROUNDUP((E29/E27)*100,2)</f>
        <v>100</v>
      </c>
      <c r="F30" s="2">
        <f t="shared" si="3"/>
        <v>100</v>
      </c>
      <c r="G30" s="2">
        <f t="shared" si="3"/>
        <v>100</v>
      </c>
      <c r="H30" s="2">
        <f t="shared" si="3"/>
        <v>100</v>
      </c>
      <c r="I30" s="2">
        <f t="shared" si="3"/>
        <v>100</v>
      </c>
      <c r="J30" s="2">
        <f t="shared" si="3"/>
        <v>100</v>
      </c>
      <c r="K30" s="2">
        <f t="shared" si="3"/>
        <v>100</v>
      </c>
      <c r="L30" s="28">
        <f t="shared" si="3"/>
        <v>100</v>
      </c>
      <c r="M30" s="26">
        <f t="shared" si="3"/>
        <v>38.89</v>
      </c>
      <c r="N30" s="2">
        <f t="shared" si="3"/>
        <v>61.12</v>
      </c>
      <c r="O30" s="2">
        <f t="shared" si="3"/>
        <v>55.559999999999995</v>
      </c>
      <c r="P30" s="2">
        <f t="shared" si="3"/>
        <v>66.67</v>
      </c>
      <c r="Q30" s="2">
        <f t="shared" si="3"/>
        <v>64.290000000000006</v>
      </c>
      <c r="R30" s="2">
        <f t="shared" si="3"/>
        <v>62.5</v>
      </c>
      <c r="S30" s="28">
        <f t="shared" si="3"/>
        <v>76.930000000000007</v>
      </c>
      <c r="T30" s="26">
        <f t="shared" si="3"/>
        <v>100</v>
      </c>
      <c r="U30" s="27">
        <f t="shared" si="3"/>
        <v>100</v>
      </c>
    </row>
    <row r="31" spans="1:21" ht="15.75" thickBot="1" x14ac:dyDescent="0.3">
      <c r="A31" s="47" t="s">
        <v>59</v>
      </c>
      <c r="B31" s="47"/>
      <c r="C31" s="48"/>
      <c r="D31" s="31">
        <f>IF(AND(D30&gt;=50,D30&lt;60),ROUND((1+(1/(60-50))*(D30-50)),2),IF(AND(D30&gt;=60,D30&lt;70),ROUND((2+(1/(70-60))*(D30-60)),2),IF(D30&gt;=70,3,ROUND((D30/50),2))))</f>
        <v>3</v>
      </c>
      <c r="E31" s="32">
        <f t="shared" ref="E31:U31" si="4">IF(AND(E30&gt;=50,E30&lt;60),ROUND((1+(1/(60-50))*(E30-50)),2),IF(AND(E30&gt;=60,E30&lt;70),ROUND((2+(1/(70-60))*(E30-60)),2),IF(E30&gt;=70,3,ROUND((E30/50),2))))</f>
        <v>3</v>
      </c>
      <c r="F31" s="32">
        <f t="shared" si="4"/>
        <v>3</v>
      </c>
      <c r="G31" s="32">
        <f t="shared" si="4"/>
        <v>3</v>
      </c>
      <c r="H31" s="32">
        <f t="shared" si="4"/>
        <v>3</v>
      </c>
      <c r="I31" s="32">
        <f t="shared" si="4"/>
        <v>3</v>
      </c>
      <c r="J31" s="32">
        <f t="shared" si="4"/>
        <v>3</v>
      </c>
      <c r="K31" s="32">
        <f t="shared" si="4"/>
        <v>3</v>
      </c>
      <c r="L31" s="33">
        <f t="shared" si="4"/>
        <v>3</v>
      </c>
      <c r="M31" s="31">
        <f t="shared" si="4"/>
        <v>0.78</v>
      </c>
      <c r="N31" s="32">
        <f t="shared" si="4"/>
        <v>2.11</v>
      </c>
      <c r="O31" s="32">
        <f t="shared" si="4"/>
        <v>1.56</v>
      </c>
      <c r="P31" s="32">
        <f t="shared" si="4"/>
        <v>2.67</v>
      </c>
      <c r="Q31" s="32">
        <f t="shared" si="4"/>
        <v>2.4300000000000002</v>
      </c>
      <c r="R31" s="32">
        <f t="shared" si="4"/>
        <v>2.25</v>
      </c>
      <c r="S31" s="33">
        <f t="shared" si="4"/>
        <v>3</v>
      </c>
      <c r="T31" s="31">
        <f t="shared" si="4"/>
        <v>3</v>
      </c>
      <c r="U31" s="34">
        <f t="shared" si="4"/>
        <v>3</v>
      </c>
    </row>
    <row r="32" spans="1:21" ht="15.75" thickBot="1" x14ac:dyDescent="0.3">
      <c r="A32" s="47" t="s">
        <v>61</v>
      </c>
      <c r="B32" s="47"/>
      <c r="C32" s="48"/>
      <c r="D32" s="50">
        <f>ROUND((D31*D27+E31*E27+F31*F27+G31*G27+H31*H27+I31*I27+J27*J31+K27*K31+L27*L31)/SUM(D27:L27),2)</f>
        <v>3</v>
      </c>
      <c r="E32" s="51"/>
      <c r="F32" s="51"/>
      <c r="G32" s="51"/>
      <c r="H32" s="51"/>
      <c r="I32" s="51"/>
      <c r="J32" s="51"/>
      <c r="K32" s="51"/>
      <c r="L32" s="51"/>
      <c r="M32" s="51">
        <f>ROUND((M27*M31+N27*N31+O27*O31+P27*P31+Q27*Q31+R27*R31+S27*S31)/SUM(M27:S27),2)</f>
        <v>2.06</v>
      </c>
      <c r="N32" s="51"/>
      <c r="O32" s="51"/>
      <c r="P32" s="51"/>
      <c r="Q32" s="51"/>
      <c r="R32" s="51"/>
      <c r="S32" s="51"/>
      <c r="T32" s="35">
        <v>3</v>
      </c>
      <c r="U32" s="36">
        <v>3</v>
      </c>
    </row>
    <row r="33" spans="1:4" ht="18" x14ac:dyDescent="0.35">
      <c r="A33" s="45" t="s">
        <v>62</v>
      </c>
      <c r="B33" s="45"/>
      <c r="C33" s="49"/>
      <c r="D33" s="2">
        <f>(D32+M32)/2</f>
        <v>2.5300000000000002</v>
      </c>
    </row>
    <row r="34" spans="1:4" ht="18" x14ac:dyDescent="0.35">
      <c r="A34" s="45" t="s">
        <v>63</v>
      </c>
      <c r="B34" s="45"/>
      <c r="C34" s="49"/>
      <c r="D34" s="2">
        <f>(T32+U32)/2</f>
        <v>3</v>
      </c>
    </row>
  </sheetData>
  <mergeCells count="14">
    <mergeCell ref="A31:C31"/>
    <mergeCell ref="D3:L3"/>
    <mergeCell ref="M3:S3"/>
    <mergeCell ref="T3:U3"/>
    <mergeCell ref="A1:U1"/>
    <mergeCell ref="A27:C27"/>
    <mergeCell ref="A28:C28"/>
    <mergeCell ref="A29:C29"/>
    <mergeCell ref="A30:C30"/>
    <mergeCell ref="A32:C32"/>
    <mergeCell ref="A33:C33"/>
    <mergeCell ref="A34:C34"/>
    <mergeCell ref="D32:L32"/>
    <mergeCell ref="M32:S32"/>
  </mergeCells>
  <pageMargins left="0.7" right="0.7" top="0.75" bottom="0.75" header="0.3" footer="0.3"/>
  <pageSetup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38234-E2BC-4AFF-BCD1-CB271424F0C8}">
  <dimension ref="A1:U34"/>
  <sheetViews>
    <sheetView topLeftCell="A16" zoomScale="89" zoomScaleNormal="89" workbookViewId="0">
      <selection sqref="A1:U34"/>
    </sheetView>
  </sheetViews>
  <sheetFormatPr defaultRowHeight="15" x14ac:dyDescent="0.25"/>
  <cols>
    <col min="2" max="2" width="15.140625" customWidth="1"/>
    <col min="3" max="3" width="18.28515625" style="75" customWidth="1"/>
    <col min="20" max="21" width="14.85546875" customWidth="1"/>
  </cols>
  <sheetData>
    <row r="1" spans="1:21" ht="26.25" x14ac:dyDescent="0.4">
      <c r="A1" s="52" t="s">
        <v>118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ht="15.75" thickBot="1" x14ac:dyDescent="0.3"/>
    <row r="3" spans="1:21" x14ac:dyDescent="0.25">
      <c r="D3" s="54" t="s">
        <v>94</v>
      </c>
      <c r="E3" s="55"/>
      <c r="F3" s="55"/>
      <c r="G3" s="55"/>
      <c r="H3" s="55"/>
      <c r="I3" s="55"/>
      <c r="J3" s="55"/>
      <c r="K3" s="55"/>
      <c r="L3" s="56"/>
      <c r="M3" s="57" t="s">
        <v>96</v>
      </c>
      <c r="N3" s="58"/>
      <c r="O3" s="58"/>
      <c r="P3" s="58"/>
      <c r="Q3" s="58"/>
      <c r="R3" s="58"/>
      <c r="S3" s="59"/>
      <c r="T3" s="54" t="s">
        <v>63</v>
      </c>
      <c r="U3" s="60"/>
    </row>
    <row r="4" spans="1:21" ht="30" customHeight="1" x14ac:dyDescent="0.25">
      <c r="A4" s="15"/>
      <c r="B4" s="15" t="s">
        <v>2</v>
      </c>
      <c r="C4" s="76" t="s">
        <v>3</v>
      </c>
      <c r="D4" s="25" t="s">
        <v>4</v>
      </c>
      <c r="E4" s="15" t="s">
        <v>5</v>
      </c>
      <c r="F4" s="15" t="s">
        <v>90</v>
      </c>
      <c r="G4" s="15" t="s">
        <v>91</v>
      </c>
      <c r="H4" s="15" t="s">
        <v>92</v>
      </c>
      <c r="I4" s="15" t="s">
        <v>6</v>
      </c>
      <c r="J4" s="15" t="s">
        <v>8</v>
      </c>
      <c r="K4" s="15" t="s">
        <v>9</v>
      </c>
      <c r="L4" s="24" t="s">
        <v>93</v>
      </c>
      <c r="M4" s="25" t="s">
        <v>4</v>
      </c>
      <c r="N4" s="15" t="s">
        <v>5</v>
      </c>
      <c r="O4" s="15" t="s">
        <v>91</v>
      </c>
      <c r="P4" s="15" t="s">
        <v>92</v>
      </c>
      <c r="Q4" s="15" t="s">
        <v>7</v>
      </c>
      <c r="R4" s="15" t="s">
        <v>95</v>
      </c>
      <c r="S4" s="24" t="s">
        <v>93</v>
      </c>
      <c r="T4" s="29" t="s">
        <v>97</v>
      </c>
      <c r="U4" s="30" t="s">
        <v>98</v>
      </c>
    </row>
    <row r="5" spans="1:21" x14ac:dyDescent="0.25">
      <c r="A5" s="15"/>
      <c r="B5" s="15"/>
      <c r="C5" s="76"/>
      <c r="D5" s="25">
        <v>3</v>
      </c>
      <c r="E5" s="15">
        <v>3</v>
      </c>
      <c r="F5" s="15">
        <v>3</v>
      </c>
      <c r="G5" s="15">
        <v>3</v>
      </c>
      <c r="H5" s="15">
        <v>3</v>
      </c>
      <c r="I5" s="15">
        <v>7</v>
      </c>
      <c r="J5" s="15">
        <v>7</v>
      </c>
      <c r="K5" s="15">
        <v>7</v>
      </c>
      <c r="L5" s="24">
        <v>7</v>
      </c>
      <c r="M5" s="25">
        <v>3</v>
      </c>
      <c r="N5" s="15">
        <v>3</v>
      </c>
      <c r="O5" s="15">
        <v>3</v>
      </c>
      <c r="P5" s="15">
        <v>3</v>
      </c>
      <c r="Q5" s="15">
        <v>7</v>
      </c>
      <c r="R5" s="15">
        <v>7</v>
      </c>
      <c r="S5" s="24">
        <v>7</v>
      </c>
      <c r="T5" s="29">
        <v>15</v>
      </c>
      <c r="U5" s="30">
        <v>15</v>
      </c>
    </row>
    <row r="6" spans="1:21" ht="30" customHeight="1" x14ac:dyDescent="0.25">
      <c r="A6" s="15">
        <v>1</v>
      </c>
      <c r="B6" s="15" t="s">
        <v>10</v>
      </c>
      <c r="C6" s="76" t="s">
        <v>11</v>
      </c>
      <c r="D6" s="25" t="s">
        <v>37</v>
      </c>
      <c r="E6" s="15" t="s">
        <v>37</v>
      </c>
      <c r="F6" s="15" t="s">
        <v>37</v>
      </c>
      <c r="G6" s="15" t="s">
        <v>37</v>
      </c>
      <c r="H6" s="15" t="s">
        <v>37</v>
      </c>
      <c r="I6" s="15" t="s">
        <v>37</v>
      </c>
      <c r="J6" s="15" t="s">
        <v>37</v>
      </c>
      <c r="K6" s="15" t="s">
        <v>37</v>
      </c>
      <c r="L6" s="24" t="s">
        <v>37</v>
      </c>
      <c r="M6" s="25">
        <v>0</v>
      </c>
      <c r="N6" s="15">
        <v>1</v>
      </c>
      <c r="O6" s="15">
        <v>2</v>
      </c>
      <c r="P6" s="15">
        <v>0</v>
      </c>
      <c r="Q6" s="15">
        <v>0</v>
      </c>
      <c r="R6" s="15">
        <v>4</v>
      </c>
      <c r="S6" s="24" t="s">
        <v>16</v>
      </c>
      <c r="T6" s="29">
        <v>15</v>
      </c>
      <c r="U6" s="30">
        <v>15</v>
      </c>
    </row>
    <row r="7" spans="1:21" x14ac:dyDescent="0.25">
      <c r="A7" s="15">
        <v>2</v>
      </c>
      <c r="B7" s="15" t="s">
        <v>12</v>
      </c>
      <c r="C7" s="76" t="s">
        <v>13</v>
      </c>
      <c r="D7" s="25" t="s">
        <v>37</v>
      </c>
      <c r="E7" s="15" t="s">
        <v>37</v>
      </c>
      <c r="F7" s="15" t="s">
        <v>37</v>
      </c>
      <c r="G7" s="15" t="s">
        <v>37</v>
      </c>
      <c r="H7" s="15" t="s">
        <v>37</v>
      </c>
      <c r="I7" s="15" t="s">
        <v>37</v>
      </c>
      <c r="J7" s="15" t="s">
        <v>37</v>
      </c>
      <c r="K7" s="15" t="s">
        <v>37</v>
      </c>
      <c r="L7" s="24" t="s">
        <v>37</v>
      </c>
      <c r="M7" s="25">
        <v>0</v>
      </c>
      <c r="N7" s="15">
        <v>3</v>
      </c>
      <c r="O7" s="15">
        <v>3</v>
      </c>
      <c r="P7" s="15">
        <v>0</v>
      </c>
      <c r="Q7" s="15">
        <v>6</v>
      </c>
      <c r="R7" s="15">
        <v>4</v>
      </c>
      <c r="S7" s="24">
        <v>7</v>
      </c>
      <c r="T7" s="29">
        <v>15</v>
      </c>
      <c r="U7" s="30">
        <v>15</v>
      </c>
    </row>
    <row r="8" spans="1:21" x14ac:dyDescent="0.25">
      <c r="A8" s="15">
        <v>3</v>
      </c>
      <c r="B8" s="15" t="s">
        <v>14</v>
      </c>
      <c r="C8" s="76" t="s">
        <v>15</v>
      </c>
      <c r="D8" s="25" t="s">
        <v>37</v>
      </c>
      <c r="E8" s="15" t="s">
        <v>37</v>
      </c>
      <c r="F8" s="15" t="s">
        <v>37</v>
      </c>
      <c r="G8" s="15" t="s">
        <v>37</v>
      </c>
      <c r="H8" s="15" t="s">
        <v>37</v>
      </c>
      <c r="I8" s="15" t="s">
        <v>37</v>
      </c>
      <c r="J8" s="15" t="s">
        <v>37</v>
      </c>
      <c r="K8" s="15" t="s">
        <v>37</v>
      </c>
      <c r="L8" s="24" t="s">
        <v>37</v>
      </c>
      <c r="M8" s="25">
        <v>3</v>
      </c>
      <c r="N8" s="15">
        <v>2</v>
      </c>
      <c r="O8" s="15">
        <v>2</v>
      </c>
      <c r="P8" s="15">
        <v>3</v>
      </c>
      <c r="Q8" s="15">
        <v>7</v>
      </c>
      <c r="R8" s="15">
        <v>7</v>
      </c>
      <c r="S8" s="24">
        <v>7</v>
      </c>
      <c r="T8" s="29">
        <v>15</v>
      </c>
      <c r="U8" s="30">
        <v>15</v>
      </c>
    </row>
    <row r="9" spans="1:21" x14ac:dyDescent="0.25">
      <c r="A9" s="15">
        <v>4</v>
      </c>
      <c r="B9" s="15" t="s">
        <v>17</v>
      </c>
      <c r="C9" s="76" t="s">
        <v>18</v>
      </c>
      <c r="D9" s="25" t="s">
        <v>37</v>
      </c>
      <c r="E9" s="15" t="s">
        <v>37</v>
      </c>
      <c r="F9" s="15" t="s">
        <v>37</v>
      </c>
      <c r="G9" s="15" t="s">
        <v>37</v>
      </c>
      <c r="H9" s="15" t="s">
        <v>37</v>
      </c>
      <c r="I9" s="15" t="s">
        <v>37</v>
      </c>
      <c r="J9" s="15" t="s">
        <v>37</v>
      </c>
      <c r="K9" s="15" t="s">
        <v>37</v>
      </c>
      <c r="L9" s="24" t="s">
        <v>37</v>
      </c>
      <c r="M9" s="25">
        <v>1</v>
      </c>
      <c r="N9" s="15">
        <v>3</v>
      </c>
      <c r="O9" s="15">
        <v>2</v>
      </c>
      <c r="P9" s="15">
        <v>3</v>
      </c>
      <c r="Q9" s="15" t="s">
        <v>16</v>
      </c>
      <c r="R9" s="15">
        <v>5</v>
      </c>
      <c r="S9" s="24">
        <v>2</v>
      </c>
      <c r="T9" s="29">
        <v>14</v>
      </c>
      <c r="U9" s="30">
        <v>15</v>
      </c>
    </row>
    <row r="10" spans="1:21" x14ac:dyDescent="0.25">
      <c r="A10" s="15">
        <v>5</v>
      </c>
      <c r="B10" s="15" t="s">
        <v>19</v>
      </c>
      <c r="C10" s="76" t="s">
        <v>20</v>
      </c>
      <c r="D10" s="25" t="s">
        <v>37</v>
      </c>
      <c r="E10" s="15" t="s">
        <v>37</v>
      </c>
      <c r="F10" s="15" t="s">
        <v>37</v>
      </c>
      <c r="G10" s="15" t="s">
        <v>37</v>
      </c>
      <c r="H10" s="15" t="s">
        <v>37</v>
      </c>
      <c r="I10" s="15" t="s">
        <v>37</v>
      </c>
      <c r="J10" s="15" t="s">
        <v>37</v>
      </c>
      <c r="K10" s="15" t="s">
        <v>37</v>
      </c>
      <c r="L10" s="24" t="s">
        <v>37</v>
      </c>
      <c r="M10" s="25">
        <v>2</v>
      </c>
      <c r="N10" s="15">
        <v>2</v>
      </c>
      <c r="O10" s="15">
        <v>2</v>
      </c>
      <c r="P10" s="15">
        <v>3</v>
      </c>
      <c r="Q10" s="15">
        <v>7</v>
      </c>
      <c r="R10" s="15" t="s">
        <v>16</v>
      </c>
      <c r="S10" s="24">
        <v>4</v>
      </c>
      <c r="T10" s="29">
        <v>15</v>
      </c>
      <c r="U10" s="30">
        <v>15</v>
      </c>
    </row>
    <row r="11" spans="1:21" x14ac:dyDescent="0.25">
      <c r="A11" s="15">
        <v>6</v>
      </c>
      <c r="B11" s="15" t="s">
        <v>21</v>
      </c>
      <c r="C11" s="76" t="s">
        <v>22</v>
      </c>
      <c r="D11" s="25" t="s">
        <v>37</v>
      </c>
      <c r="E11" s="15" t="s">
        <v>37</v>
      </c>
      <c r="F11" s="15" t="s">
        <v>37</v>
      </c>
      <c r="G11" s="15" t="s">
        <v>37</v>
      </c>
      <c r="H11" s="15" t="s">
        <v>37</v>
      </c>
      <c r="I11" s="15" t="s">
        <v>37</v>
      </c>
      <c r="J11" s="15" t="s">
        <v>37</v>
      </c>
      <c r="K11" s="15" t="s">
        <v>37</v>
      </c>
      <c r="L11" s="24" t="s">
        <v>37</v>
      </c>
      <c r="M11" s="25">
        <v>0</v>
      </c>
      <c r="N11" s="15">
        <v>0</v>
      </c>
      <c r="O11" s="15">
        <v>1</v>
      </c>
      <c r="P11" s="15">
        <v>1</v>
      </c>
      <c r="Q11" s="15">
        <v>7</v>
      </c>
      <c r="R11" s="15">
        <v>0</v>
      </c>
      <c r="S11" s="24">
        <v>0</v>
      </c>
      <c r="T11" s="29">
        <v>15</v>
      </c>
      <c r="U11" s="30">
        <v>15</v>
      </c>
    </row>
    <row r="12" spans="1:21" x14ac:dyDescent="0.25">
      <c r="A12" s="15">
        <v>7</v>
      </c>
      <c r="B12" s="15" t="s">
        <v>23</v>
      </c>
      <c r="C12" s="76" t="s">
        <v>24</v>
      </c>
      <c r="D12" s="25" t="s">
        <v>37</v>
      </c>
      <c r="E12" s="15" t="s">
        <v>37</v>
      </c>
      <c r="F12" s="15" t="s">
        <v>37</v>
      </c>
      <c r="G12" s="15" t="s">
        <v>37</v>
      </c>
      <c r="H12" s="15" t="s">
        <v>37</v>
      </c>
      <c r="I12" s="15" t="s">
        <v>37</v>
      </c>
      <c r="J12" s="15" t="s">
        <v>37</v>
      </c>
      <c r="K12" s="15" t="s">
        <v>37</v>
      </c>
      <c r="L12" s="24" t="s">
        <v>37</v>
      </c>
      <c r="M12" s="25">
        <v>3</v>
      </c>
      <c r="N12" s="15">
        <v>0</v>
      </c>
      <c r="O12" s="15">
        <v>3</v>
      </c>
      <c r="P12" s="15">
        <v>3</v>
      </c>
      <c r="Q12" s="15">
        <v>4</v>
      </c>
      <c r="R12" s="15">
        <v>6</v>
      </c>
      <c r="S12" s="24">
        <v>4</v>
      </c>
      <c r="T12" s="29">
        <v>14</v>
      </c>
      <c r="U12" s="30">
        <v>15</v>
      </c>
    </row>
    <row r="13" spans="1:21" x14ac:dyDescent="0.25">
      <c r="A13" s="15">
        <v>8</v>
      </c>
      <c r="B13" s="15" t="s">
        <v>25</v>
      </c>
      <c r="C13" s="76" t="s">
        <v>26</v>
      </c>
      <c r="D13" s="25" t="s">
        <v>37</v>
      </c>
      <c r="E13" s="15" t="s">
        <v>37</v>
      </c>
      <c r="F13" s="15" t="s">
        <v>37</v>
      </c>
      <c r="G13" s="15" t="s">
        <v>37</v>
      </c>
      <c r="H13" s="15" t="s">
        <v>37</v>
      </c>
      <c r="I13" s="15" t="s">
        <v>37</v>
      </c>
      <c r="J13" s="15" t="s">
        <v>37</v>
      </c>
      <c r="K13" s="15" t="s">
        <v>37</v>
      </c>
      <c r="L13" s="24" t="s">
        <v>37</v>
      </c>
      <c r="M13" s="25">
        <v>2</v>
      </c>
      <c r="N13" s="15">
        <v>1</v>
      </c>
      <c r="O13" s="15">
        <v>0</v>
      </c>
      <c r="P13" s="15">
        <v>3</v>
      </c>
      <c r="Q13" s="15">
        <v>7</v>
      </c>
      <c r="R13" s="15">
        <v>1</v>
      </c>
      <c r="S13" s="24">
        <v>2</v>
      </c>
      <c r="T13" s="29">
        <v>15</v>
      </c>
      <c r="U13" s="30">
        <v>15</v>
      </c>
    </row>
    <row r="14" spans="1:21" x14ac:dyDescent="0.25">
      <c r="A14" s="15">
        <v>9</v>
      </c>
      <c r="B14" s="15" t="s">
        <v>27</v>
      </c>
      <c r="C14" s="76" t="s">
        <v>28</v>
      </c>
      <c r="D14" s="25" t="s">
        <v>37</v>
      </c>
      <c r="E14" s="15" t="s">
        <v>37</v>
      </c>
      <c r="F14" s="15" t="s">
        <v>37</v>
      </c>
      <c r="G14" s="15" t="s">
        <v>37</v>
      </c>
      <c r="H14" s="15" t="s">
        <v>37</v>
      </c>
      <c r="I14" s="15" t="s">
        <v>37</v>
      </c>
      <c r="J14" s="15" t="s">
        <v>37</v>
      </c>
      <c r="K14" s="15" t="s">
        <v>37</v>
      </c>
      <c r="L14" s="24" t="s">
        <v>37</v>
      </c>
      <c r="M14" s="25">
        <v>0</v>
      </c>
      <c r="N14" s="15">
        <v>3</v>
      </c>
      <c r="O14" s="15">
        <v>2</v>
      </c>
      <c r="P14" s="15">
        <v>3</v>
      </c>
      <c r="Q14" s="15">
        <v>7</v>
      </c>
      <c r="R14" s="15">
        <v>6</v>
      </c>
      <c r="S14" s="24">
        <v>4</v>
      </c>
      <c r="T14" s="29">
        <v>15</v>
      </c>
      <c r="U14" s="30">
        <v>15</v>
      </c>
    </row>
    <row r="15" spans="1:21" x14ac:dyDescent="0.25">
      <c r="A15" s="15">
        <v>10</v>
      </c>
      <c r="B15" s="15" t="s">
        <v>29</v>
      </c>
      <c r="C15" s="76" t="s">
        <v>30</v>
      </c>
      <c r="D15" s="25" t="s">
        <v>37</v>
      </c>
      <c r="E15" s="15" t="s">
        <v>37</v>
      </c>
      <c r="F15" s="15" t="s">
        <v>37</v>
      </c>
      <c r="G15" s="15" t="s">
        <v>37</v>
      </c>
      <c r="H15" s="15" t="s">
        <v>37</v>
      </c>
      <c r="I15" s="15" t="s">
        <v>37</v>
      </c>
      <c r="J15" s="15" t="s">
        <v>37</v>
      </c>
      <c r="K15" s="15" t="s">
        <v>37</v>
      </c>
      <c r="L15" s="24" t="s">
        <v>37</v>
      </c>
      <c r="M15" s="25">
        <v>0</v>
      </c>
      <c r="N15" s="15">
        <v>0</v>
      </c>
      <c r="O15" s="15">
        <v>0</v>
      </c>
      <c r="P15" s="15">
        <v>1</v>
      </c>
      <c r="Q15" s="15">
        <v>2</v>
      </c>
      <c r="R15" s="15">
        <v>3</v>
      </c>
      <c r="S15" s="24" t="s">
        <v>16</v>
      </c>
      <c r="T15" s="29">
        <v>13</v>
      </c>
      <c r="U15" s="30">
        <v>15</v>
      </c>
    </row>
    <row r="16" spans="1:21" x14ac:dyDescent="0.25">
      <c r="A16" s="15">
        <v>11</v>
      </c>
      <c r="B16" s="15" t="s">
        <v>31</v>
      </c>
      <c r="C16" s="76" t="s">
        <v>32</v>
      </c>
      <c r="D16" s="25">
        <v>2</v>
      </c>
      <c r="E16" s="15">
        <v>3</v>
      </c>
      <c r="F16" s="15">
        <v>3</v>
      </c>
      <c r="G16" s="15">
        <v>3</v>
      </c>
      <c r="H16" s="15">
        <v>3</v>
      </c>
      <c r="I16" s="15">
        <v>7</v>
      </c>
      <c r="J16" s="15">
        <v>7</v>
      </c>
      <c r="K16" s="15">
        <v>7</v>
      </c>
      <c r="L16" s="24">
        <v>7</v>
      </c>
      <c r="M16" s="25" t="s">
        <v>37</v>
      </c>
      <c r="N16" s="15" t="s">
        <v>37</v>
      </c>
      <c r="O16" s="15" t="s">
        <v>37</v>
      </c>
      <c r="P16" s="15" t="s">
        <v>37</v>
      </c>
      <c r="Q16" s="15" t="s">
        <v>37</v>
      </c>
      <c r="R16" s="15" t="s">
        <v>37</v>
      </c>
      <c r="S16" s="24" t="s">
        <v>37</v>
      </c>
      <c r="T16" s="29">
        <v>15</v>
      </c>
      <c r="U16" s="30">
        <v>15</v>
      </c>
    </row>
    <row r="17" spans="1:21" x14ac:dyDescent="0.25">
      <c r="A17" s="15">
        <v>12</v>
      </c>
      <c r="B17" s="15" t="s">
        <v>33</v>
      </c>
      <c r="C17" s="76" t="s">
        <v>34</v>
      </c>
      <c r="D17" s="25" t="s">
        <v>37</v>
      </c>
      <c r="E17" s="15" t="s">
        <v>37</v>
      </c>
      <c r="F17" s="15" t="s">
        <v>37</v>
      </c>
      <c r="G17" s="15" t="s">
        <v>37</v>
      </c>
      <c r="H17" s="15" t="s">
        <v>37</v>
      </c>
      <c r="I17" s="15" t="s">
        <v>37</v>
      </c>
      <c r="J17" s="15" t="s">
        <v>37</v>
      </c>
      <c r="K17" s="15" t="s">
        <v>37</v>
      </c>
      <c r="L17" s="24" t="s">
        <v>37</v>
      </c>
      <c r="M17" s="25">
        <v>0</v>
      </c>
      <c r="N17" s="15">
        <v>2</v>
      </c>
      <c r="O17" s="15">
        <v>3</v>
      </c>
      <c r="P17" s="15">
        <v>3</v>
      </c>
      <c r="Q17" s="15" t="s">
        <v>16</v>
      </c>
      <c r="R17" s="15">
        <v>6</v>
      </c>
      <c r="S17" s="24" t="s">
        <v>16</v>
      </c>
      <c r="T17" s="29">
        <v>15</v>
      </c>
      <c r="U17" s="30">
        <v>15</v>
      </c>
    </row>
    <row r="18" spans="1:21" x14ac:dyDescent="0.25">
      <c r="A18" s="15">
        <v>13</v>
      </c>
      <c r="B18" s="15" t="s">
        <v>35</v>
      </c>
      <c r="C18" s="76" t="s">
        <v>36</v>
      </c>
      <c r="D18" s="25" t="s">
        <v>37</v>
      </c>
      <c r="E18" s="15" t="s">
        <v>37</v>
      </c>
      <c r="F18" s="15" t="s">
        <v>37</v>
      </c>
      <c r="G18" s="15" t="s">
        <v>37</v>
      </c>
      <c r="H18" s="15" t="s">
        <v>37</v>
      </c>
      <c r="I18" s="15" t="s">
        <v>37</v>
      </c>
      <c r="J18" s="15" t="s">
        <v>37</v>
      </c>
      <c r="K18" s="15" t="s">
        <v>37</v>
      </c>
      <c r="L18" s="24" t="s">
        <v>37</v>
      </c>
      <c r="M18" s="25" t="s">
        <v>37</v>
      </c>
      <c r="N18" s="15" t="s">
        <v>37</v>
      </c>
      <c r="O18" s="15" t="s">
        <v>37</v>
      </c>
      <c r="P18" s="15" t="s">
        <v>37</v>
      </c>
      <c r="Q18" s="15" t="s">
        <v>37</v>
      </c>
      <c r="R18" s="15" t="s">
        <v>37</v>
      </c>
      <c r="S18" s="24" t="s">
        <v>37</v>
      </c>
      <c r="T18" s="29" t="s">
        <v>37</v>
      </c>
      <c r="U18" s="30" t="s">
        <v>37</v>
      </c>
    </row>
    <row r="19" spans="1:21" ht="30" customHeight="1" x14ac:dyDescent="0.25">
      <c r="A19" s="15">
        <v>14</v>
      </c>
      <c r="B19" s="15" t="s">
        <v>38</v>
      </c>
      <c r="C19" s="76" t="s">
        <v>39</v>
      </c>
      <c r="D19" s="25" t="s">
        <v>37</v>
      </c>
      <c r="E19" s="15" t="s">
        <v>37</v>
      </c>
      <c r="F19" s="15" t="s">
        <v>37</v>
      </c>
      <c r="G19" s="15" t="s">
        <v>37</v>
      </c>
      <c r="H19" s="15" t="s">
        <v>37</v>
      </c>
      <c r="I19" s="15" t="s">
        <v>37</v>
      </c>
      <c r="J19" s="15" t="s">
        <v>37</v>
      </c>
      <c r="K19" s="15" t="s">
        <v>37</v>
      </c>
      <c r="L19" s="24" t="s">
        <v>37</v>
      </c>
      <c r="M19" s="25">
        <v>0</v>
      </c>
      <c r="N19" s="15">
        <v>3</v>
      </c>
      <c r="O19" s="15">
        <v>0</v>
      </c>
      <c r="P19" s="15">
        <v>3</v>
      </c>
      <c r="Q19" s="15" t="s">
        <v>16</v>
      </c>
      <c r="R19" s="15">
        <v>6</v>
      </c>
      <c r="S19" s="24">
        <v>4</v>
      </c>
      <c r="T19" s="29">
        <v>14</v>
      </c>
      <c r="U19" s="30">
        <v>15</v>
      </c>
    </row>
    <row r="20" spans="1:21" x14ac:dyDescent="0.25">
      <c r="A20" s="15">
        <v>15</v>
      </c>
      <c r="B20" s="15" t="s">
        <v>40</v>
      </c>
      <c r="C20" s="76" t="s">
        <v>41</v>
      </c>
      <c r="D20" s="25" t="s">
        <v>37</v>
      </c>
      <c r="E20" s="15" t="s">
        <v>37</v>
      </c>
      <c r="F20" s="15" t="s">
        <v>37</v>
      </c>
      <c r="G20" s="15" t="s">
        <v>37</v>
      </c>
      <c r="H20" s="15" t="s">
        <v>37</v>
      </c>
      <c r="I20" s="15" t="s">
        <v>37</v>
      </c>
      <c r="J20" s="15" t="s">
        <v>37</v>
      </c>
      <c r="K20" s="15" t="s">
        <v>37</v>
      </c>
      <c r="L20" s="24" t="s">
        <v>37</v>
      </c>
      <c r="M20" s="25">
        <v>3</v>
      </c>
      <c r="N20" s="15">
        <v>1</v>
      </c>
      <c r="O20" s="15">
        <v>0</v>
      </c>
      <c r="P20" s="15">
        <v>0</v>
      </c>
      <c r="Q20" s="15" t="s">
        <v>16</v>
      </c>
      <c r="R20" s="15">
        <v>5</v>
      </c>
      <c r="S20" s="24" t="s">
        <v>16</v>
      </c>
      <c r="T20" s="29">
        <v>15</v>
      </c>
      <c r="U20" s="30">
        <v>15</v>
      </c>
    </row>
    <row r="21" spans="1:21" ht="45" customHeight="1" x14ac:dyDescent="0.25">
      <c r="A21" s="15">
        <v>16</v>
      </c>
      <c r="B21" s="15" t="s">
        <v>42</v>
      </c>
      <c r="C21" s="76" t="s">
        <v>43</v>
      </c>
      <c r="D21" s="25" t="s">
        <v>37</v>
      </c>
      <c r="E21" s="15" t="s">
        <v>37</v>
      </c>
      <c r="F21" s="15" t="s">
        <v>37</v>
      </c>
      <c r="G21" s="15" t="s">
        <v>37</v>
      </c>
      <c r="H21" s="15" t="s">
        <v>37</v>
      </c>
      <c r="I21" s="15" t="s">
        <v>37</v>
      </c>
      <c r="J21" s="15" t="s">
        <v>37</v>
      </c>
      <c r="K21" s="15" t="s">
        <v>37</v>
      </c>
      <c r="L21" s="24" t="s">
        <v>37</v>
      </c>
      <c r="M21" s="2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1</v>
      </c>
      <c r="S21" s="24">
        <v>4</v>
      </c>
      <c r="T21" s="29">
        <v>14</v>
      </c>
      <c r="U21" s="30">
        <v>15</v>
      </c>
    </row>
    <row r="22" spans="1:21" x14ac:dyDescent="0.25">
      <c r="A22" s="15">
        <v>17</v>
      </c>
      <c r="B22" s="15" t="s">
        <v>44</v>
      </c>
      <c r="C22" s="76" t="s">
        <v>45</v>
      </c>
      <c r="D22" s="25" t="s">
        <v>37</v>
      </c>
      <c r="E22" s="15" t="s">
        <v>37</v>
      </c>
      <c r="F22" s="15" t="s">
        <v>37</v>
      </c>
      <c r="G22" s="15" t="s">
        <v>37</v>
      </c>
      <c r="H22" s="15" t="s">
        <v>37</v>
      </c>
      <c r="I22" s="15" t="s">
        <v>37</v>
      </c>
      <c r="J22" s="15" t="s">
        <v>37</v>
      </c>
      <c r="K22" s="15" t="s">
        <v>37</v>
      </c>
      <c r="L22" s="24" t="s">
        <v>37</v>
      </c>
      <c r="M22" s="25">
        <v>0</v>
      </c>
      <c r="N22" s="15">
        <v>2</v>
      </c>
      <c r="O22" s="15">
        <v>1</v>
      </c>
      <c r="P22" s="15">
        <v>2</v>
      </c>
      <c r="Q22" s="15">
        <v>7</v>
      </c>
      <c r="R22" s="15">
        <v>5</v>
      </c>
      <c r="S22" s="24" t="s">
        <v>16</v>
      </c>
      <c r="T22" s="29">
        <v>15</v>
      </c>
      <c r="U22" s="30">
        <v>15</v>
      </c>
    </row>
    <row r="23" spans="1:21" x14ac:dyDescent="0.25">
      <c r="A23" s="15">
        <v>18</v>
      </c>
      <c r="B23" s="15" t="s">
        <v>46</v>
      </c>
      <c r="C23" s="76" t="s">
        <v>47</v>
      </c>
      <c r="D23" s="25" t="s">
        <v>37</v>
      </c>
      <c r="E23" s="15" t="s">
        <v>37</v>
      </c>
      <c r="F23" s="15" t="s">
        <v>37</v>
      </c>
      <c r="G23" s="15" t="s">
        <v>37</v>
      </c>
      <c r="H23" s="15" t="s">
        <v>37</v>
      </c>
      <c r="I23" s="15" t="s">
        <v>37</v>
      </c>
      <c r="J23" s="15" t="s">
        <v>37</v>
      </c>
      <c r="K23" s="15" t="s">
        <v>37</v>
      </c>
      <c r="L23" s="24" t="s">
        <v>37</v>
      </c>
      <c r="M23" s="25">
        <v>0</v>
      </c>
      <c r="N23" s="15">
        <v>2</v>
      </c>
      <c r="O23" s="15">
        <v>1</v>
      </c>
      <c r="P23" s="15">
        <v>3</v>
      </c>
      <c r="Q23" s="15">
        <v>7</v>
      </c>
      <c r="R23" s="15" t="s">
        <v>16</v>
      </c>
      <c r="S23" s="24">
        <v>7</v>
      </c>
      <c r="T23" s="29">
        <v>15</v>
      </c>
      <c r="U23" s="30">
        <v>15</v>
      </c>
    </row>
    <row r="24" spans="1:21" x14ac:dyDescent="0.25">
      <c r="A24" s="15">
        <v>19</v>
      </c>
      <c r="B24" s="15" t="s">
        <v>48</v>
      </c>
      <c r="C24" s="76" t="s">
        <v>49</v>
      </c>
      <c r="D24" s="25" t="s">
        <v>37</v>
      </c>
      <c r="E24" s="15" t="s">
        <v>37</v>
      </c>
      <c r="F24" s="15" t="s">
        <v>37</v>
      </c>
      <c r="G24" s="15" t="s">
        <v>37</v>
      </c>
      <c r="H24" s="15" t="s">
        <v>37</v>
      </c>
      <c r="I24" s="15" t="s">
        <v>37</v>
      </c>
      <c r="J24" s="15" t="s">
        <v>37</v>
      </c>
      <c r="K24" s="15" t="s">
        <v>37</v>
      </c>
      <c r="L24" s="24" t="s">
        <v>37</v>
      </c>
      <c r="M24" s="25">
        <v>3</v>
      </c>
      <c r="N24" s="15">
        <v>3</v>
      </c>
      <c r="O24" s="15">
        <v>3</v>
      </c>
      <c r="P24" s="15">
        <v>3</v>
      </c>
      <c r="Q24" s="15">
        <v>3</v>
      </c>
      <c r="R24" s="15">
        <v>2</v>
      </c>
      <c r="S24" s="24">
        <v>4</v>
      </c>
      <c r="T24" s="29">
        <v>15</v>
      </c>
      <c r="U24" s="30">
        <v>15</v>
      </c>
    </row>
    <row r="25" spans="1:21" x14ac:dyDescent="0.25">
      <c r="A25" s="15">
        <v>20</v>
      </c>
      <c r="B25" s="15" t="s">
        <v>50</v>
      </c>
      <c r="C25" s="76" t="s">
        <v>51</v>
      </c>
      <c r="D25" s="25" t="s">
        <v>37</v>
      </c>
      <c r="E25" s="15" t="s">
        <v>37</v>
      </c>
      <c r="F25" s="15" t="s">
        <v>37</v>
      </c>
      <c r="G25" s="15" t="s">
        <v>37</v>
      </c>
      <c r="H25" s="15" t="s">
        <v>37</v>
      </c>
      <c r="I25" s="15" t="s">
        <v>37</v>
      </c>
      <c r="J25" s="15" t="s">
        <v>37</v>
      </c>
      <c r="K25" s="15" t="s">
        <v>37</v>
      </c>
      <c r="L25" s="24" t="s">
        <v>37</v>
      </c>
      <c r="M25" s="25">
        <v>3</v>
      </c>
      <c r="N25" s="15">
        <v>2</v>
      </c>
      <c r="O25" s="15">
        <v>2</v>
      </c>
      <c r="P25" s="15">
        <v>3</v>
      </c>
      <c r="Q25" s="15">
        <v>3</v>
      </c>
      <c r="R25" s="15">
        <v>3</v>
      </c>
      <c r="S25" s="24">
        <v>4</v>
      </c>
      <c r="T25" s="29">
        <v>15</v>
      </c>
      <c r="U25" s="30">
        <v>15</v>
      </c>
    </row>
    <row r="26" spans="1:21" x14ac:dyDescent="0.25">
      <c r="A26" s="15">
        <v>21</v>
      </c>
      <c r="B26" s="15" t="s">
        <v>52</v>
      </c>
      <c r="C26" s="76" t="s">
        <v>53</v>
      </c>
      <c r="D26" s="25">
        <v>2</v>
      </c>
      <c r="E26" s="15">
        <v>3</v>
      </c>
      <c r="F26" s="15">
        <v>3</v>
      </c>
      <c r="G26" s="15">
        <v>3</v>
      </c>
      <c r="H26" s="15">
        <v>3</v>
      </c>
      <c r="I26" s="15">
        <v>7</v>
      </c>
      <c r="J26" s="15">
        <v>7</v>
      </c>
      <c r="K26" s="15">
        <v>7</v>
      </c>
      <c r="L26" s="24">
        <v>7</v>
      </c>
      <c r="M26" s="25" t="s">
        <v>37</v>
      </c>
      <c r="N26" s="15" t="s">
        <v>37</v>
      </c>
      <c r="O26" s="15" t="s">
        <v>37</v>
      </c>
      <c r="P26" s="15" t="s">
        <v>37</v>
      </c>
      <c r="Q26" s="15" t="s">
        <v>37</v>
      </c>
      <c r="R26" s="15" t="s">
        <v>37</v>
      </c>
      <c r="S26" s="24" t="s">
        <v>37</v>
      </c>
      <c r="T26" s="29">
        <v>15</v>
      </c>
      <c r="U26" s="30">
        <v>15</v>
      </c>
    </row>
    <row r="27" spans="1:21" ht="15" customHeight="1" x14ac:dyDescent="0.25">
      <c r="A27" s="44" t="s">
        <v>54</v>
      </c>
      <c r="B27" s="44"/>
      <c r="C27" s="53"/>
      <c r="D27" s="25">
        <f>'CO-PO MAPPING'!B7-(COUNTIF(D6:D26,"=NA")+ COUNTIF(D6:D26,"=AB"))</f>
        <v>2</v>
      </c>
      <c r="E27" s="25">
        <f>'CO-PO MAPPING'!B7-(COUNTIF(E6:E26,"=NA")+ COUNTIF(E6:E26,"=AB"))</f>
        <v>2</v>
      </c>
      <c r="F27" s="25">
        <f>'CO-PO MAPPING'!B7-(COUNTIF(F6:F26,"=NA")+ COUNTIF(F6:F26,"=AB"))</f>
        <v>2</v>
      </c>
      <c r="G27" s="25">
        <f>'CO-PO MAPPING'!B7-(COUNTIF(G6:G26,"=NA")+ COUNTIF(G6:G26,"=AB"))</f>
        <v>2</v>
      </c>
      <c r="H27" s="25">
        <f>'CO-PO MAPPING'!B7-(COUNTIF(H6:H26,"=NA")+ COUNTIF(H6:H26,"=AB"))</f>
        <v>2</v>
      </c>
      <c r="I27" s="25">
        <f>'CO-PO MAPPING'!B7-(COUNTIF(I6:I26,"=NA")+ COUNTIF(I6:I26,"=AB"))</f>
        <v>2</v>
      </c>
      <c r="J27" s="25">
        <f>'CO-PO MAPPING'!B7-(COUNTIF(J6:J26,"=NA")+ COUNTIF(J6:J26,"=AB"))</f>
        <v>2</v>
      </c>
      <c r="K27" s="25">
        <f>'CO-PO MAPPING'!B7-(COUNTIF(K6:K26,"=NA")+ COUNTIF(K6:K26,"=AB"))</f>
        <v>2</v>
      </c>
      <c r="L27" s="25">
        <f>'CO-PO MAPPING'!B7-(COUNTIF(L6:L26,"=NA")+ COUNTIF(L6:L26,"=AB"))</f>
        <v>2</v>
      </c>
      <c r="M27" s="25">
        <f>'CO-PO MAPPING'!B7-(COUNTIF(M6:M26,"=NA")+ COUNTIF(M6:M26,"=AB"))</f>
        <v>18</v>
      </c>
      <c r="N27" s="25">
        <f>'CO-PO MAPPING'!B7-(COUNTIF(N6:N26,"=NA")+ COUNTIF(N6:N26,"=AB"))</f>
        <v>18</v>
      </c>
      <c r="O27" s="25">
        <f>'CO-PO MAPPING'!B7-(COUNTIF(O6:O26,"=NA")+ COUNTIF(O6:O26,"=AB"))</f>
        <v>18</v>
      </c>
      <c r="P27" s="25">
        <f>'CO-PO MAPPING'!B7-(COUNTIF(P6:P26,"=NA")+ COUNTIF(P6:P26,"=AB"))</f>
        <v>18</v>
      </c>
      <c r="Q27" s="25">
        <f>'CO-PO MAPPING'!B7-(COUNTIF(Q6:Q26,"=NA")+ COUNTIF(Q6:Q26,"=AB"))</f>
        <v>14</v>
      </c>
      <c r="R27" s="25">
        <f>'CO-PO MAPPING'!B7-(COUNTIF(R6:R26,"=NA")+ COUNTIF(R6:R26,"=AB"))</f>
        <v>16</v>
      </c>
      <c r="S27" s="25">
        <f>'CO-PO MAPPING'!B7-(COUNTIF(S6:S26,"=NA")+ COUNTIF(S6:S26,"=AB"))</f>
        <v>13</v>
      </c>
      <c r="T27" s="25">
        <f>'CO-PO MAPPING'!B7-(COUNTIF(T6:T26,"=NA")+ COUNTIF(T6:T26,"=AB"))</f>
        <v>20</v>
      </c>
      <c r="U27" s="26">
        <f>'CO-PO MAPPING'!B7-(COUNTIF(U6:U26,"=NA")+ COUNTIF(U6:U26,"=AB"))</f>
        <v>20</v>
      </c>
    </row>
    <row r="28" spans="1:21" ht="15" customHeight="1" x14ac:dyDescent="0.25">
      <c r="A28" s="44" t="s">
        <v>57</v>
      </c>
      <c r="B28" s="44"/>
      <c r="C28" s="53"/>
      <c r="D28" s="25">
        <f>(D5*0.45)</f>
        <v>1.35</v>
      </c>
      <c r="E28" s="15">
        <f t="shared" ref="E28:U28" si="0">(E5*0.45)</f>
        <v>1.35</v>
      </c>
      <c r="F28" s="15">
        <f t="shared" si="0"/>
        <v>1.35</v>
      </c>
      <c r="G28" s="15">
        <f t="shared" si="0"/>
        <v>1.35</v>
      </c>
      <c r="H28" s="15">
        <f t="shared" si="0"/>
        <v>1.35</v>
      </c>
      <c r="I28" s="15">
        <f t="shared" si="0"/>
        <v>3.15</v>
      </c>
      <c r="J28" s="15">
        <f t="shared" si="0"/>
        <v>3.15</v>
      </c>
      <c r="K28" s="15">
        <f t="shared" si="0"/>
        <v>3.15</v>
      </c>
      <c r="L28" s="24">
        <f t="shared" si="0"/>
        <v>3.15</v>
      </c>
      <c r="M28" s="25">
        <f t="shared" si="0"/>
        <v>1.35</v>
      </c>
      <c r="N28" s="15">
        <f t="shared" si="0"/>
        <v>1.35</v>
      </c>
      <c r="O28" s="15">
        <f t="shared" si="0"/>
        <v>1.35</v>
      </c>
      <c r="P28" s="15">
        <f t="shared" si="0"/>
        <v>1.35</v>
      </c>
      <c r="Q28" s="15">
        <f t="shared" si="0"/>
        <v>3.15</v>
      </c>
      <c r="R28" s="15">
        <f t="shared" si="0"/>
        <v>3.15</v>
      </c>
      <c r="S28" s="24">
        <f t="shared" si="0"/>
        <v>3.15</v>
      </c>
      <c r="T28" s="25">
        <f t="shared" si="0"/>
        <v>6.75</v>
      </c>
      <c r="U28" s="27">
        <f t="shared" si="0"/>
        <v>6.75</v>
      </c>
    </row>
    <row r="29" spans="1:21" ht="23.25" customHeight="1" x14ac:dyDescent="0.25">
      <c r="A29" s="44" t="s">
        <v>55</v>
      </c>
      <c r="B29" s="44"/>
      <c r="C29" s="53"/>
      <c r="D29" s="25">
        <f>COUNTIF(D6:D26,"&gt;= 1.35")</f>
        <v>2</v>
      </c>
      <c r="E29" s="15">
        <f t="shared" ref="E29:H29" si="1">COUNTIF(E6:E26,"&gt;= 1.35")</f>
        <v>2</v>
      </c>
      <c r="F29" s="15">
        <f t="shared" si="1"/>
        <v>2</v>
      </c>
      <c r="G29" s="15">
        <f t="shared" si="1"/>
        <v>2</v>
      </c>
      <c r="H29" s="15">
        <f t="shared" si="1"/>
        <v>2</v>
      </c>
      <c r="I29" s="15">
        <f>COUNTIF(I6:I26,"&gt;= 3.15")</f>
        <v>2</v>
      </c>
      <c r="J29" s="15">
        <f t="shared" ref="J29:S29" si="2">COUNTIF(J6:J26,"&gt;= 3.15")</f>
        <v>2</v>
      </c>
      <c r="K29" s="15">
        <f t="shared" si="2"/>
        <v>2</v>
      </c>
      <c r="L29" s="24">
        <f t="shared" si="2"/>
        <v>2</v>
      </c>
      <c r="M29" s="25">
        <f>COUNTIF(M6:M26,"&gt;= 1.15")</f>
        <v>7</v>
      </c>
      <c r="N29" s="15">
        <f>COUNTIF(N6:N26,"&gt;= 1.15")</f>
        <v>11</v>
      </c>
      <c r="O29" s="15">
        <f>COUNTIF(O6:O26,"&gt;= 1.15")</f>
        <v>10</v>
      </c>
      <c r="P29" s="15">
        <f>COUNTIF(P6:P26,"&gt;= 1.15")</f>
        <v>12</v>
      </c>
      <c r="Q29" s="15">
        <f>COUNTIF(Q6:Q26,"&gt;= 3.15")</f>
        <v>9</v>
      </c>
      <c r="R29" s="15">
        <f t="shared" si="2"/>
        <v>10</v>
      </c>
      <c r="S29" s="24">
        <f t="shared" si="2"/>
        <v>10</v>
      </c>
      <c r="T29" s="25">
        <f>COUNTIF(T6:T26,"&gt;= 6.75")</f>
        <v>20</v>
      </c>
      <c r="U29" s="27">
        <f>COUNTIF(U6:U26,"&gt;= 6.75")</f>
        <v>20</v>
      </c>
    </row>
    <row r="30" spans="1:21" ht="15" customHeight="1" x14ac:dyDescent="0.25">
      <c r="A30" s="44" t="s">
        <v>58</v>
      </c>
      <c r="B30" s="44"/>
      <c r="C30" s="53"/>
      <c r="D30" s="25">
        <f>ROUNDUP((D29/D27)*100,2)</f>
        <v>100</v>
      </c>
      <c r="E30" s="15">
        <f t="shared" ref="E30:U30" si="3">ROUNDUP((E29/E27)*100,2)</f>
        <v>100</v>
      </c>
      <c r="F30" s="15">
        <f t="shared" si="3"/>
        <v>100</v>
      </c>
      <c r="G30" s="15">
        <f t="shared" si="3"/>
        <v>100</v>
      </c>
      <c r="H30" s="15">
        <f t="shared" si="3"/>
        <v>100</v>
      </c>
      <c r="I30" s="15">
        <f t="shared" si="3"/>
        <v>100</v>
      </c>
      <c r="J30" s="15">
        <f t="shared" si="3"/>
        <v>100</v>
      </c>
      <c r="K30" s="15">
        <f t="shared" si="3"/>
        <v>100</v>
      </c>
      <c r="L30" s="24">
        <f t="shared" si="3"/>
        <v>100</v>
      </c>
      <c r="M30" s="25">
        <f t="shared" si="3"/>
        <v>38.89</v>
      </c>
      <c r="N30" s="15">
        <f t="shared" si="3"/>
        <v>61.12</v>
      </c>
      <c r="O30" s="15">
        <f t="shared" si="3"/>
        <v>55.559999999999995</v>
      </c>
      <c r="P30" s="15">
        <f t="shared" si="3"/>
        <v>66.67</v>
      </c>
      <c r="Q30" s="15">
        <f t="shared" si="3"/>
        <v>64.290000000000006</v>
      </c>
      <c r="R30" s="15">
        <f t="shared" si="3"/>
        <v>62.5</v>
      </c>
      <c r="S30" s="24">
        <f t="shared" si="3"/>
        <v>76.930000000000007</v>
      </c>
      <c r="T30" s="25">
        <f t="shared" si="3"/>
        <v>100</v>
      </c>
      <c r="U30" s="27">
        <f t="shared" si="3"/>
        <v>100</v>
      </c>
    </row>
    <row r="31" spans="1:21" ht="15.75" thickBot="1" x14ac:dyDescent="0.3">
      <c r="A31" s="47" t="s">
        <v>59</v>
      </c>
      <c r="B31" s="47"/>
      <c r="C31" s="48"/>
      <c r="D31" s="77">
        <f>IF(AND(D30&gt;=50,D30&lt;60),ROUND((1+(1/(60-50))*(D30-50)),2),IF(AND(D30&gt;=60,D30&lt;70),ROUND((2+(1/(70-60))*(D30-60)),2),IF(D30&gt;=70,3,ROUND((D30/50),2))))</f>
        <v>3</v>
      </c>
      <c r="E31" s="78">
        <f t="shared" ref="E31:U31" si="4">IF(AND(E30&gt;=50,E30&lt;60),ROUND((1+(1/(60-50))*(E30-50)),2),IF(AND(E30&gt;=60,E30&lt;70),ROUND((2+(1/(70-60))*(E30-60)),2),IF(E30&gt;=70,3,ROUND((E30/50),2))))</f>
        <v>3</v>
      </c>
      <c r="F31" s="78">
        <f t="shared" si="4"/>
        <v>3</v>
      </c>
      <c r="G31" s="78">
        <f t="shared" si="4"/>
        <v>3</v>
      </c>
      <c r="H31" s="78">
        <f t="shared" si="4"/>
        <v>3</v>
      </c>
      <c r="I31" s="78">
        <f t="shared" si="4"/>
        <v>3</v>
      </c>
      <c r="J31" s="78">
        <f t="shared" si="4"/>
        <v>3</v>
      </c>
      <c r="K31" s="78">
        <f t="shared" si="4"/>
        <v>3</v>
      </c>
      <c r="L31" s="79">
        <f t="shared" si="4"/>
        <v>3</v>
      </c>
      <c r="M31" s="77">
        <f t="shared" si="4"/>
        <v>0.78</v>
      </c>
      <c r="N31" s="78">
        <f t="shared" si="4"/>
        <v>2.11</v>
      </c>
      <c r="O31" s="78">
        <f t="shared" si="4"/>
        <v>1.56</v>
      </c>
      <c r="P31" s="78">
        <f t="shared" si="4"/>
        <v>2.67</v>
      </c>
      <c r="Q31" s="78">
        <f t="shared" si="4"/>
        <v>2.4300000000000002</v>
      </c>
      <c r="R31" s="78">
        <f t="shared" si="4"/>
        <v>2.25</v>
      </c>
      <c r="S31" s="79">
        <f t="shared" si="4"/>
        <v>3</v>
      </c>
      <c r="T31" s="77">
        <f t="shared" si="4"/>
        <v>3</v>
      </c>
      <c r="U31" s="34">
        <f t="shared" si="4"/>
        <v>3</v>
      </c>
    </row>
    <row r="32" spans="1:21" ht="15.75" thickBot="1" x14ac:dyDescent="0.3">
      <c r="A32" s="47" t="s">
        <v>61</v>
      </c>
      <c r="B32" s="47"/>
      <c r="C32" s="48"/>
      <c r="D32" s="81">
        <f>ROUND((D31*D27+E31*E27+F31*F27+G31*G27+H31*H27+I31*I27+J27*J31+K27*K31+L27*L31)/SUM(D27:L27),2)</f>
        <v>3</v>
      </c>
      <c r="E32" s="51"/>
      <c r="F32" s="51"/>
      <c r="G32" s="51"/>
      <c r="H32" s="51"/>
      <c r="I32" s="51"/>
      <c r="J32" s="51"/>
      <c r="K32" s="51"/>
      <c r="L32" s="82"/>
      <c r="M32" s="80">
        <f>ROUND((M27*M31+N27*N31+O27*O31+P27*P31+Q27*Q31+R27*R31+S27*S31)/SUM(M27:S27),2)</f>
        <v>2.06</v>
      </c>
      <c r="N32" s="51"/>
      <c r="O32" s="51"/>
      <c r="P32" s="51"/>
      <c r="Q32" s="51"/>
      <c r="R32" s="51"/>
      <c r="S32" s="51"/>
      <c r="T32" s="35">
        <v>3</v>
      </c>
      <c r="U32" s="36">
        <v>3</v>
      </c>
    </row>
    <row r="33" spans="1:4" ht="21" x14ac:dyDescent="0.35">
      <c r="A33" s="45" t="s">
        <v>62</v>
      </c>
      <c r="B33" s="45"/>
      <c r="C33" s="49"/>
      <c r="D33" s="83">
        <f>(D32+M32)/2</f>
        <v>2.5300000000000002</v>
      </c>
    </row>
    <row r="34" spans="1:4" ht="21.75" thickBot="1" x14ac:dyDescent="0.4">
      <c r="A34" s="45" t="s">
        <v>63</v>
      </c>
      <c r="B34" s="45"/>
      <c r="C34" s="49"/>
      <c r="D34" s="84">
        <f>(T32+U32)/2</f>
        <v>3</v>
      </c>
    </row>
  </sheetData>
  <mergeCells count="14">
    <mergeCell ref="A33:C33"/>
    <mergeCell ref="A34:C34"/>
    <mergeCell ref="A29:C29"/>
    <mergeCell ref="A30:C30"/>
    <mergeCell ref="A31:C31"/>
    <mergeCell ref="A32:C32"/>
    <mergeCell ref="D32:L32"/>
    <mergeCell ref="M32:S32"/>
    <mergeCell ref="A1:U1"/>
    <mergeCell ref="D3:L3"/>
    <mergeCell ref="M3:S3"/>
    <mergeCell ref="T3:U3"/>
    <mergeCell ref="A27:C27"/>
    <mergeCell ref="A28:C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639C3-5FEB-457D-991C-1E8526A65F21}">
  <dimension ref="A1:I34"/>
  <sheetViews>
    <sheetView topLeftCell="A16" workbookViewId="0">
      <selection activeCell="L26" sqref="L26"/>
    </sheetView>
  </sheetViews>
  <sheetFormatPr defaultRowHeight="15" x14ac:dyDescent="0.25"/>
  <cols>
    <col min="2" max="2" width="13.42578125" customWidth="1"/>
    <col min="3" max="3" width="16.42578125" customWidth="1"/>
    <col min="4" max="5" width="9.42578125" customWidth="1"/>
    <col min="7" max="7" width="9.28515625" customWidth="1"/>
    <col min="9" max="9" width="9.85546875" customWidth="1"/>
  </cols>
  <sheetData>
    <row r="1" spans="1:9" ht="19.5" x14ac:dyDescent="0.4">
      <c r="A1" s="38" t="s">
        <v>99</v>
      </c>
      <c r="B1" s="38"/>
      <c r="C1" s="38"/>
      <c r="D1" s="38"/>
      <c r="E1" s="38"/>
      <c r="F1" s="38"/>
      <c r="G1" s="38"/>
      <c r="H1" s="38"/>
      <c r="I1" s="38"/>
    </row>
    <row r="2" spans="1:9" x14ac:dyDescent="0.25">
      <c r="A2" s="1"/>
      <c r="C2" s="5"/>
    </row>
    <row r="3" spans="1:9" x14ac:dyDescent="0.25">
      <c r="A3" s="40" t="s">
        <v>56</v>
      </c>
      <c r="B3" s="41" t="s">
        <v>2</v>
      </c>
      <c r="C3" s="42" t="s">
        <v>3</v>
      </c>
      <c r="D3" s="43" t="s">
        <v>60</v>
      </c>
      <c r="E3" s="43"/>
      <c r="F3" s="43"/>
      <c r="G3" s="43"/>
      <c r="H3" s="43"/>
      <c r="I3" s="43"/>
    </row>
    <row r="4" spans="1:9" ht="15.75" x14ac:dyDescent="0.25">
      <c r="A4" s="40"/>
      <c r="B4" s="41"/>
      <c r="C4" s="42"/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</row>
    <row r="5" spans="1:9" ht="15.75" x14ac:dyDescent="0.25">
      <c r="A5" s="15"/>
      <c r="B5" s="4"/>
      <c r="C5" s="6"/>
      <c r="D5" s="9">
        <v>3</v>
      </c>
      <c r="E5" s="9">
        <v>3</v>
      </c>
      <c r="F5" s="9">
        <v>7</v>
      </c>
      <c r="G5" s="9">
        <v>7</v>
      </c>
      <c r="H5" s="9">
        <v>7</v>
      </c>
      <c r="I5" s="9">
        <v>7</v>
      </c>
    </row>
    <row r="6" spans="1:9" x14ac:dyDescent="0.25">
      <c r="A6" s="15">
        <v>1</v>
      </c>
      <c r="B6" s="2" t="s">
        <v>10</v>
      </c>
      <c r="C6" s="7" t="s">
        <v>11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</row>
    <row r="7" spans="1:9" x14ac:dyDescent="0.25">
      <c r="A7" s="15">
        <v>2</v>
      </c>
      <c r="B7" s="2" t="s">
        <v>12</v>
      </c>
      <c r="C7" s="7" t="s">
        <v>13</v>
      </c>
      <c r="D7" s="15">
        <v>3</v>
      </c>
      <c r="E7" s="15">
        <v>0</v>
      </c>
      <c r="F7" s="15">
        <v>7</v>
      </c>
      <c r="G7" s="15">
        <v>4</v>
      </c>
      <c r="H7" s="15">
        <v>1</v>
      </c>
      <c r="I7" s="15">
        <v>6</v>
      </c>
    </row>
    <row r="8" spans="1:9" x14ac:dyDescent="0.25">
      <c r="A8" s="15">
        <v>3</v>
      </c>
      <c r="B8" s="2" t="s">
        <v>14</v>
      </c>
      <c r="C8" s="7" t="s">
        <v>15</v>
      </c>
      <c r="D8" s="15">
        <v>3</v>
      </c>
      <c r="E8" s="15">
        <v>1</v>
      </c>
      <c r="F8" s="15" t="s">
        <v>16</v>
      </c>
      <c r="G8" s="15">
        <v>7</v>
      </c>
      <c r="H8" s="15">
        <v>1</v>
      </c>
      <c r="I8" s="15">
        <v>1</v>
      </c>
    </row>
    <row r="9" spans="1:9" x14ac:dyDescent="0.25">
      <c r="A9" s="15">
        <v>4</v>
      </c>
      <c r="B9" s="2" t="s">
        <v>17</v>
      </c>
      <c r="C9" s="7" t="s">
        <v>18</v>
      </c>
      <c r="D9" s="15">
        <v>2</v>
      </c>
      <c r="E9" s="15">
        <v>1</v>
      </c>
      <c r="F9" s="15">
        <v>0</v>
      </c>
      <c r="G9" s="15">
        <v>2</v>
      </c>
      <c r="H9" s="15">
        <v>3</v>
      </c>
      <c r="I9" s="15" t="s">
        <v>16</v>
      </c>
    </row>
    <row r="10" spans="1:9" x14ac:dyDescent="0.25">
      <c r="A10" s="15">
        <v>5</v>
      </c>
      <c r="B10" s="2" t="s">
        <v>19</v>
      </c>
      <c r="C10" s="7" t="s">
        <v>20</v>
      </c>
      <c r="D10" s="15">
        <v>2</v>
      </c>
      <c r="E10" s="15">
        <v>2</v>
      </c>
      <c r="F10" s="15">
        <v>0</v>
      </c>
      <c r="G10" s="15">
        <v>0</v>
      </c>
      <c r="H10" s="15">
        <v>0</v>
      </c>
      <c r="I10" s="15">
        <v>0</v>
      </c>
    </row>
    <row r="11" spans="1:9" x14ac:dyDescent="0.25">
      <c r="A11" s="15">
        <v>6</v>
      </c>
      <c r="B11" s="2" t="s">
        <v>21</v>
      </c>
      <c r="C11" s="7" t="s">
        <v>22</v>
      </c>
      <c r="D11" s="15">
        <v>1</v>
      </c>
      <c r="E11" s="15">
        <v>3</v>
      </c>
      <c r="F11" s="15">
        <v>0</v>
      </c>
      <c r="G11" s="15">
        <v>0</v>
      </c>
      <c r="H11" s="15">
        <v>0</v>
      </c>
      <c r="I11" s="15">
        <v>0</v>
      </c>
    </row>
    <row r="12" spans="1:9" x14ac:dyDescent="0.25">
      <c r="A12" s="15">
        <v>7</v>
      </c>
      <c r="B12" s="2" t="s">
        <v>23</v>
      </c>
      <c r="C12" s="7" t="s">
        <v>24</v>
      </c>
      <c r="D12" s="15">
        <v>1</v>
      </c>
      <c r="E12" s="15">
        <v>2</v>
      </c>
      <c r="F12" s="15">
        <v>2</v>
      </c>
      <c r="G12" s="15">
        <v>4</v>
      </c>
      <c r="H12" s="15">
        <v>3</v>
      </c>
      <c r="I12" s="15">
        <v>2</v>
      </c>
    </row>
    <row r="13" spans="1:9" x14ac:dyDescent="0.25">
      <c r="A13" s="15">
        <v>8</v>
      </c>
      <c r="B13" s="2" t="s">
        <v>25</v>
      </c>
      <c r="C13" s="7" t="s">
        <v>26</v>
      </c>
      <c r="D13" s="15">
        <v>3</v>
      </c>
      <c r="E13" s="15">
        <v>0</v>
      </c>
      <c r="F13" s="15">
        <v>0</v>
      </c>
      <c r="G13" s="15" t="s">
        <v>16</v>
      </c>
      <c r="H13" s="15" t="s">
        <v>16</v>
      </c>
      <c r="I13" s="15">
        <v>3</v>
      </c>
    </row>
    <row r="14" spans="1:9" x14ac:dyDescent="0.25">
      <c r="A14" s="15">
        <v>9</v>
      </c>
      <c r="B14" s="2" t="s">
        <v>27</v>
      </c>
      <c r="C14" s="7" t="s">
        <v>28</v>
      </c>
      <c r="D14" s="15">
        <v>3</v>
      </c>
      <c r="E14" s="15">
        <v>3</v>
      </c>
      <c r="F14" s="15">
        <v>1</v>
      </c>
      <c r="G14" s="15">
        <v>4</v>
      </c>
      <c r="H14" s="15">
        <v>0</v>
      </c>
      <c r="I14" s="15">
        <v>2</v>
      </c>
    </row>
    <row r="15" spans="1:9" x14ac:dyDescent="0.25">
      <c r="A15" s="15">
        <v>10</v>
      </c>
      <c r="B15" s="2" t="s">
        <v>29</v>
      </c>
      <c r="C15" s="7" t="s">
        <v>30</v>
      </c>
      <c r="D15" s="15">
        <v>0</v>
      </c>
      <c r="E15" s="15">
        <v>3</v>
      </c>
      <c r="F15" s="15">
        <v>0</v>
      </c>
      <c r="G15" s="15">
        <v>0</v>
      </c>
      <c r="H15" s="15" t="s">
        <v>16</v>
      </c>
      <c r="I15" s="15" t="s">
        <v>16</v>
      </c>
    </row>
    <row r="16" spans="1:9" x14ac:dyDescent="0.25">
      <c r="A16" s="15">
        <v>11</v>
      </c>
      <c r="B16" s="2" t="s">
        <v>31</v>
      </c>
      <c r="C16" s="7" t="s">
        <v>32</v>
      </c>
      <c r="D16" s="15">
        <v>3</v>
      </c>
      <c r="E16" s="15">
        <v>3</v>
      </c>
      <c r="F16" s="15">
        <v>5</v>
      </c>
      <c r="G16" s="15" t="s">
        <v>16</v>
      </c>
      <c r="H16" s="15">
        <v>7</v>
      </c>
      <c r="I16" s="15">
        <v>7</v>
      </c>
    </row>
    <row r="17" spans="1:9" x14ac:dyDescent="0.25">
      <c r="A17" s="15">
        <v>12</v>
      </c>
      <c r="B17" s="2" t="s">
        <v>33</v>
      </c>
      <c r="C17" s="7" t="s">
        <v>34</v>
      </c>
      <c r="D17" s="15">
        <v>3</v>
      </c>
      <c r="E17" s="15">
        <v>3</v>
      </c>
      <c r="F17" s="15">
        <v>1</v>
      </c>
      <c r="G17" s="15" t="s">
        <v>16</v>
      </c>
      <c r="H17" s="15" t="s">
        <v>16</v>
      </c>
      <c r="I17" s="15">
        <v>2</v>
      </c>
    </row>
    <row r="18" spans="1:9" x14ac:dyDescent="0.25">
      <c r="A18" s="15">
        <v>13</v>
      </c>
      <c r="B18" s="2" t="s">
        <v>35</v>
      </c>
      <c r="C18" s="7" t="s">
        <v>36</v>
      </c>
      <c r="D18" s="15" t="s">
        <v>37</v>
      </c>
      <c r="E18" s="15" t="s">
        <v>37</v>
      </c>
      <c r="F18" s="15" t="s">
        <v>37</v>
      </c>
      <c r="G18" s="15" t="s">
        <v>37</v>
      </c>
      <c r="H18" s="15" t="s">
        <v>37</v>
      </c>
      <c r="I18" s="15" t="s">
        <v>37</v>
      </c>
    </row>
    <row r="19" spans="1:9" ht="30" x14ac:dyDescent="0.25">
      <c r="A19" s="15">
        <v>14</v>
      </c>
      <c r="B19" s="2" t="s">
        <v>38</v>
      </c>
      <c r="C19" s="7" t="s">
        <v>39</v>
      </c>
      <c r="D19" s="15">
        <v>3</v>
      </c>
      <c r="E19" s="15">
        <v>3</v>
      </c>
      <c r="F19" s="15">
        <v>3</v>
      </c>
      <c r="G19" s="15" t="s">
        <v>16</v>
      </c>
      <c r="H19" s="15">
        <v>3</v>
      </c>
      <c r="I19" s="15" t="s">
        <v>16</v>
      </c>
    </row>
    <row r="20" spans="1:9" x14ac:dyDescent="0.25">
      <c r="A20" s="15">
        <v>15</v>
      </c>
      <c r="B20" s="2" t="s">
        <v>40</v>
      </c>
      <c r="C20" s="7" t="s">
        <v>41</v>
      </c>
      <c r="D20" s="15">
        <v>3</v>
      </c>
      <c r="E20" s="15">
        <v>3</v>
      </c>
      <c r="F20" s="15" t="s">
        <v>16</v>
      </c>
      <c r="G20" s="15">
        <v>3</v>
      </c>
      <c r="H20" s="15">
        <v>4</v>
      </c>
      <c r="I20" s="15">
        <v>2</v>
      </c>
    </row>
    <row r="21" spans="1:9" ht="45" x14ac:dyDescent="0.25">
      <c r="A21" s="15">
        <v>16</v>
      </c>
      <c r="B21" s="2" t="s">
        <v>42</v>
      </c>
      <c r="C21" s="7" t="s">
        <v>43</v>
      </c>
      <c r="D21" s="15">
        <v>0</v>
      </c>
      <c r="E21" s="15">
        <v>3</v>
      </c>
      <c r="F21" s="15">
        <v>0</v>
      </c>
      <c r="G21" s="15">
        <v>0</v>
      </c>
      <c r="H21" s="15">
        <v>0</v>
      </c>
      <c r="I21" s="15">
        <v>0</v>
      </c>
    </row>
    <row r="22" spans="1:9" x14ac:dyDescent="0.25">
      <c r="A22" s="15">
        <v>17</v>
      </c>
      <c r="B22" s="2" t="s">
        <v>44</v>
      </c>
      <c r="C22" s="7" t="s">
        <v>45</v>
      </c>
      <c r="D22" s="15">
        <v>3</v>
      </c>
      <c r="E22" s="15">
        <v>3</v>
      </c>
      <c r="F22" s="15">
        <v>2</v>
      </c>
      <c r="G22" s="15">
        <v>0</v>
      </c>
      <c r="H22" s="15">
        <v>3</v>
      </c>
      <c r="I22" s="15" t="s">
        <v>16</v>
      </c>
    </row>
    <row r="23" spans="1:9" x14ac:dyDescent="0.25">
      <c r="A23" s="15">
        <v>18</v>
      </c>
      <c r="B23" s="2" t="s">
        <v>46</v>
      </c>
      <c r="C23" s="7" t="s">
        <v>47</v>
      </c>
      <c r="D23" s="15">
        <v>2</v>
      </c>
      <c r="E23" s="15">
        <v>1</v>
      </c>
      <c r="F23" s="15">
        <v>2</v>
      </c>
      <c r="G23" s="15">
        <v>3</v>
      </c>
      <c r="H23" s="15">
        <v>4</v>
      </c>
      <c r="I23" s="15" t="s">
        <v>16</v>
      </c>
    </row>
    <row r="24" spans="1:9" x14ac:dyDescent="0.25">
      <c r="A24" s="15">
        <v>19</v>
      </c>
      <c r="B24" s="2" t="s">
        <v>48</v>
      </c>
      <c r="C24" s="7" t="s">
        <v>49</v>
      </c>
      <c r="D24" s="15">
        <v>3</v>
      </c>
      <c r="E24" s="15">
        <v>1</v>
      </c>
      <c r="F24" s="15">
        <v>3</v>
      </c>
      <c r="G24" s="15">
        <v>2</v>
      </c>
      <c r="H24" s="15">
        <v>0</v>
      </c>
      <c r="I24" s="15">
        <v>2</v>
      </c>
    </row>
    <row r="25" spans="1:9" x14ac:dyDescent="0.25">
      <c r="A25" s="15">
        <v>20</v>
      </c>
      <c r="B25" s="2" t="s">
        <v>50</v>
      </c>
      <c r="C25" s="7" t="s">
        <v>51</v>
      </c>
      <c r="D25" s="15">
        <v>3</v>
      </c>
      <c r="E25" s="15">
        <v>3</v>
      </c>
      <c r="F25" s="15">
        <v>1</v>
      </c>
      <c r="G25" s="15">
        <v>0</v>
      </c>
      <c r="H25" s="15">
        <v>0</v>
      </c>
      <c r="I25" s="15">
        <v>3</v>
      </c>
    </row>
    <row r="26" spans="1:9" x14ac:dyDescent="0.25">
      <c r="A26" s="15">
        <v>21</v>
      </c>
      <c r="B26" s="2" t="s">
        <v>52</v>
      </c>
      <c r="C26" s="7" t="s">
        <v>53</v>
      </c>
      <c r="D26" s="15">
        <v>3</v>
      </c>
      <c r="E26" s="15">
        <v>2</v>
      </c>
      <c r="F26" s="15">
        <v>7</v>
      </c>
      <c r="G26" s="15">
        <v>7</v>
      </c>
      <c r="H26" s="15">
        <v>4</v>
      </c>
      <c r="I26" s="15">
        <v>7</v>
      </c>
    </row>
    <row r="27" spans="1:9" x14ac:dyDescent="0.25">
      <c r="A27" s="44" t="s">
        <v>54</v>
      </c>
      <c r="B27" s="44"/>
      <c r="C27" s="44"/>
      <c r="D27" s="8">
        <f>'CO-PO MAPPING'!B7-(COUNTIF(D6:D26,"=NA")+ COUNTIF(D6:D26,"=AB"))</f>
        <v>20</v>
      </c>
      <c r="E27" s="8">
        <f>'CO-PO MAPPING'!B7-(COUNTIF(E6:E26,"=NA")+ COUNTIF(E6:E26,"=AB"))</f>
        <v>20</v>
      </c>
      <c r="F27" s="8">
        <f>'CO-PO MAPPING'!B7-(COUNTIF(F6:F26,"=NA")+ COUNTIF(F6:F26,"=AB"))</f>
        <v>18</v>
      </c>
      <c r="G27" s="8">
        <f>'CO-PO MAPPING'!B7-(COUNTIF(G6:G26,"=NA")+ COUNTIF(G6:G26,"=AB"))</f>
        <v>16</v>
      </c>
      <c r="H27" s="8">
        <f>'CO-PO MAPPING'!B7-(COUNTIF(H6:H26,"=NA")+ COUNTIF(H6:H26,"=AB"))</f>
        <v>17</v>
      </c>
      <c r="I27" s="8">
        <f>'CO-PO MAPPING'!B7-(COUNTIF(I6:I26,"=NA")+ COUNTIF(I6:I26,"=AB"))</f>
        <v>15</v>
      </c>
    </row>
    <row r="28" spans="1:9" x14ac:dyDescent="0.25">
      <c r="A28" s="44" t="s">
        <v>57</v>
      </c>
      <c r="B28" s="44"/>
      <c r="C28" s="44"/>
      <c r="D28" s="8">
        <f>(D5*0.45)</f>
        <v>1.35</v>
      </c>
      <c r="E28" s="8">
        <f t="shared" ref="E28:I28" si="0">(E5*0.45)</f>
        <v>1.35</v>
      </c>
      <c r="F28" s="8">
        <f t="shared" si="0"/>
        <v>3.15</v>
      </c>
      <c r="G28" s="8">
        <f t="shared" si="0"/>
        <v>3.15</v>
      </c>
      <c r="H28" s="8">
        <f t="shared" si="0"/>
        <v>3.15</v>
      </c>
      <c r="I28" s="8">
        <f t="shared" si="0"/>
        <v>3.15</v>
      </c>
    </row>
    <row r="29" spans="1:9" x14ac:dyDescent="0.25">
      <c r="A29" s="44" t="s">
        <v>55</v>
      </c>
      <c r="B29" s="44"/>
      <c r="C29" s="44"/>
      <c r="D29" s="8">
        <f>COUNTIF(D6:D26,"&gt;= 1.35")</f>
        <v>15</v>
      </c>
      <c r="E29" s="8">
        <f t="shared" ref="E29" si="1">COUNTIF(E6:E26,"&gt;= 1.35")</f>
        <v>13</v>
      </c>
      <c r="F29" s="8">
        <f>COUNTIF(F6:F26,"&gt;= 3.15")</f>
        <v>3</v>
      </c>
      <c r="G29" s="8">
        <f t="shared" ref="G29:I29" si="2">COUNTIF(G6:G26,"&gt;= 3.15")</f>
        <v>5</v>
      </c>
      <c r="H29" s="8">
        <f t="shared" si="2"/>
        <v>4</v>
      </c>
      <c r="I29" s="8">
        <f t="shared" si="2"/>
        <v>3</v>
      </c>
    </row>
    <row r="30" spans="1:9" x14ac:dyDescent="0.25">
      <c r="A30" s="44" t="s">
        <v>58</v>
      </c>
      <c r="B30" s="44"/>
      <c r="C30" s="44"/>
      <c r="D30" s="13">
        <f>ROUNDUP((D29/D27)*100,2)</f>
        <v>75</v>
      </c>
      <c r="E30" s="13">
        <f t="shared" ref="E30:I30" si="3">ROUNDUP((E29/E27)*100,2)</f>
        <v>65</v>
      </c>
      <c r="F30" s="13">
        <f t="shared" si="3"/>
        <v>16.670000000000002</v>
      </c>
      <c r="G30" s="13">
        <f t="shared" si="3"/>
        <v>31.25</v>
      </c>
      <c r="H30" s="13">
        <f t="shared" si="3"/>
        <v>23.53</v>
      </c>
      <c r="I30" s="13">
        <f t="shared" si="3"/>
        <v>20</v>
      </c>
    </row>
    <row r="31" spans="1:9" x14ac:dyDescent="0.25">
      <c r="A31" s="47" t="s">
        <v>59</v>
      </c>
      <c r="B31" s="47"/>
      <c r="C31" s="47"/>
      <c r="D31" s="13">
        <f>IF(AND(D30&gt;=50,D30&lt;60),ROUND((1+(1/(60-50))*(D30-50)),2),IF(AND(D30&gt;=60,D30&lt;70),ROUND((2+(1/(70-60))*(D30-60)),2),IF(D30&gt;=70,3,ROUND((D30/50),2))))</f>
        <v>3</v>
      </c>
      <c r="E31" s="13">
        <f t="shared" ref="E31:I31" si="4">IF(AND(E30&gt;=50,E30&lt;60),ROUND((1+(1/(60-50))*(E30-50)),2),IF(AND(E30&gt;=60,E30&lt;70),ROUND((2+(1/(70-60))*(E30-60)),2),IF(E30&gt;=70,3,ROUND((E30/50),2))))</f>
        <v>2.5</v>
      </c>
      <c r="F31" s="13">
        <f t="shared" si="4"/>
        <v>0.33</v>
      </c>
      <c r="G31" s="13">
        <f t="shared" si="4"/>
        <v>0.63</v>
      </c>
      <c r="H31" s="13">
        <f t="shared" si="4"/>
        <v>0.47</v>
      </c>
      <c r="I31" s="13">
        <f t="shared" si="4"/>
        <v>0.4</v>
      </c>
    </row>
    <row r="32" spans="1:9" ht="15.75" x14ac:dyDescent="0.25">
      <c r="A32" s="47" t="s">
        <v>61</v>
      </c>
      <c r="B32" s="47"/>
      <c r="C32" s="47"/>
      <c r="D32" s="39">
        <f>ROUND((D31*D27+E31*E27+F31*F27+G31*G27+H31*H27+I31*I27)/SUM(D27:I27),2)</f>
        <v>1.32</v>
      </c>
      <c r="E32" s="39"/>
      <c r="F32" s="39"/>
      <c r="G32" s="39"/>
      <c r="H32" s="39"/>
      <c r="I32" s="39"/>
    </row>
    <row r="33" spans="1:9" ht="19.5" x14ac:dyDescent="0.35">
      <c r="A33" s="45" t="s">
        <v>62</v>
      </c>
      <c r="B33" s="45"/>
      <c r="C33" s="45"/>
      <c r="D33" s="85">
        <f>D32</f>
        <v>1.32</v>
      </c>
      <c r="E33" s="11"/>
      <c r="F33" s="11"/>
      <c r="G33" s="11"/>
      <c r="H33" s="11"/>
      <c r="I33" s="11"/>
    </row>
    <row r="34" spans="1:9" ht="19.5" x14ac:dyDescent="0.35">
      <c r="A34" s="45" t="s">
        <v>63</v>
      </c>
      <c r="B34" s="45"/>
      <c r="C34" s="45"/>
      <c r="D34" s="85">
        <v>0</v>
      </c>
      <c r="E34" s="10"/>
      <c r="F34" s="10"/>
      <c r="G34" s="10"/>
      <c r="H34" s="10"/>
      <c r="I34" s="10"/>
    </row>
  </sheetData>
  <mergeCells count="14">
    <mergeCell ref="A33:C33"/>
    <mergeCell ref="A34:C34"/>
    <mergeCell ref="A28:C28"/>
    <mergeCell ref="A29:C29"/>
    <mergeCell ref="A30:C30"/>
    <mergeCell ref="A31:C31"/>
    <mergeCell ref="A32:C32"/>
    <mergeCell ref="D32:I32"/>
    <mergeCell ref="A1:I1"/>
    <mergeCell ref="A3:A4"/>
    <mergeCell ref="B3:B4"/>
    <mergeCell ref="C3:C4"/>
    <mergeCell ref="D3:I3"/>
    <mergeCell ref="A27:C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F5AED-7C21-4324-8A59-63DB64937067}">
  <dimension ref="A1:U34"/>
  <sheetViews>
    <sheetView topLeftCell="A16" workbookViewId="0">
      <selection activeCell="A4" sqref="A4:C26"/>
    </sheetView>
  </sheetViews>
  <sheetFormatPr defaultRowHeight="15" x14ac:dyDescent="0.25"/>
  <cols>
    <col min="2" max="2" width="15.140625" customWidth="1"/>
    <col min="3" max="3" width="18.28515625" customWidth="1"/>
    <col min="20" max="21" width="14.85546875" customWidth="1"/>
  </cols>
  <sheetData>
    <row r="1" spans="1:21" ht="26.25" x14ac:dyDescent="0.4">
      <c r="A1" s="52" t="s">
        <v>119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ht="15.75" thickBot="1" x14ac:dyDescent="0.3">
      <c r="C2" s="75"/>
    </row>
    <row r="3" spans="1:21" x14ac:dyDescent="0.25">
      <c r="C3" s="75"/>
      <c r="D3" s="54" t="s">
        <v>94</v>
      </c>
      <c r="E3" s="55"/>
      <c r="F3" s="55"/>
      <c r="G3" s="55"/>
      <c r="H3" s="55"/>
      <c r="I3" s="55"/>
      <c r="J3" s="55"/>
      <c r="K3" s="55"/>
      <c r="L3" s="56"/>
      <c r="M3" s="57" t="s">
        <v>96</v>
      </c>
      <c r="N3" s="58"/>
      <c r="O3" s="58"/>
      <c r="P3" s="58"/>
      <c r="Q3" s="58"/>
      <c r="R3" s="58"/>
      <c r="S3" s="59"/>
      <c r="T3" s="54" t="s">
        <v>63</v>
      </c>
      <c r="U3" s="60"/>
    </row>
    <row r="4" spans="1:21" x14ac:dyDescent="0.25">
      <c r="A4" s="15"/>
      <c r="B4" s="15" t="s">
        <v>2</v>
      </c>
      <c r="C4" s="76" t="s">
        <v>3</v>
      </c>
      <c r="D4" s="25" t="s">
        <v>4</v>
      </c>
      <c r="E4" s="15" t="s">
        <v>5</v>
      </c>
      <c r="F4" s="15" t="s">
        <v>90</v>
      </c>
      <c r="G4" s="15" t="s">
        <v>91</v>
      </c>
      <c r="H4" s="15" t="s">
        <v>92</v>
      </c>
      <c r="I4" s="15" t="s">
        <v>6</v>
      </c>
      <c r="J4" s="15" t="s">
        <v>8</v>
      </c>
      <c r="K4" s="15" t="s">
        <v>9</v>
      </c>
      <c r="L4" s="24" t="s">
        <v>93</v>
      </c>
      <c r="M4" s="25" t="s">
        <v>4</v>
      </c>
      <c r="N4" s="15" t="s">
        <v>5</v>
      </c>
      <c r="O4" s="15" t="s">
        <v>91</v>
      </c>
      <c r="P4" s="15" t="s">
        <v>92</v>
      </c>
      <c r="Q4" s="15" t="s">
        <v>7</v>
      </c>
      <c r="R4" s="15" t="s">
        <v>95</v>
      </c>
      <c r="S4" s="24" t="s">
        <v>93</v>
      </c>
      <c r="T4" s="29" t="s">
        <v>97</v>
      </c>
      <c r="U4" s="30" t="s">
        <v>98</v>
      </c>
    </row>
    <row r="5" spans="1:21" x14ac:dyDescent="0.25">
      <c r="A5" s="15"/>
      <c r="B5" s="15"/>
      <c r="C5" s="76"/>
      <c r="D5" s="25">
        <v>3</v>
      </c>
      <c r="E5" s="15">
        <v>3</v>
      </c>
      <c r="F5" s="15">
        <v>3</v>
      </c>
      <c r="G5" s="15">
        <v>3</v>
      </c>
      <c r="H5" s="15">
        <v>3</v>
      </c>
      <c r="I5" s="15">
        <v>7</v>
      </c>
      <c r="J5" s="15">
        <v>7</v>
      </c>
      <c r="K5" s="15">
        <v>7</v>
      </c>
      <c r="L5" s="24">
        <v>7</v>
      </c>
      <c r="M5" s="25">
        <v>3</v>
      </c>
      <c r="N5" s="15">
        <v>3</v>
      </c>
      <c r="O5" s="15">
        <v>3</v>
      </c>
      <c r="P5" s="15">
        <v>3</v>
      </c>
      <c r="Q5" s="15">
        <v>7</v>
      </c>
      <c r="R5" s="15">
        <v>7</v>
      </c>
      <c r="S5" s="24">
        <v>7</v>
      </c>
      <c r="T5" s="29">
        <v>15</v>
      </c>
      <c r="U5" s="30">
        <v>15</v>
      </c>
    </row>
    <row r="6" spans="1:21" x14ac:dyDescent="0.25">
      <c r="A6" s="15">
        <v>1</v>
      </c>
      <c r="B6" s="15" t="s">
        <v>10</v>
      </c>
      <c r="C6" s="76" t="s">
        <v>11</v>
      </c>
      <c r="D6" s="25" t="s">
        <v>37</v>
      </c>
      <c r="E6" s="15" t="s">
        <v>37</v>
      </c>
      <c r="F6" s="15" t="s">
        <v>37</v>
      </c>
      <c r="G6" s="15" t="s">
        <v>37</v>
      </c>
      <c r="H6" s="15" t="s">
        <v>37</v>
      </c>
      <c r="I6" s="15" t="s">
        <v>37</v>
      </c>
      <c r="J6" s="15" t="s">
        <v>37</v>
      </c>
      <c r="K6" s="15" t="s">
        <v>37</v>
      </c>
      <c r="L6" s="24" t="s">
        <v>37</v>
      </c>
      <c r="M6" s="25">
        <v>0</v>
      </c>
      <c r="N6" s="15">
        <v>1</v>
      </c>
      <c r="O6" s="15">
        <v>2</v>
      </c>
      <c r="P6" s="15">
        <v>0</v>
      </c>
      <c r="Q6" s="15">
        <v>0</v>
      </c>
      <c r="R6" s="15">
        <v>4</v>
      </c>
      <c r="S6" s="24" t="s">
        <v>16</v>
      </c>
      <c r="T6" s="29">
        <v>15</v>
      </c>
      <c r="U6" s="30">
        <v>15</v>
      </c>
    </row>
    <row r="7" spans="1:21" x14ac:dyDescent="0.25">
      <c r="A7" s="15">
        <v>2</v>
      </c>
      <c r="B7" s="15" t="s">
        <v>12</v>
      </c>
      <c r="C7" s="76" t="s">
        <v>13</v>
      </c>
      <c r="D7" s="25" t="s">
        <v>37</v>
      </c>
      <c r="E7" s="15" t="s">
        <v>37</v>
      </c>
      <c r="F7" s="15" t="s">
        <v>37</v>
      </c>
      <c r="G7" s="15" t="s">
        <v>37</v>
      </c>
      <c r="H7" s="15" t="s">
        <v>37</v>
      </c>
      <c r="I7" s="15" t="s">
        <v>37</v>
      </c>
      <c r="J7" s="15" t="s">
        <v>37</v>
      </c>
      <c r="K7" s="15" t="s">
        <v>37</v>
      </c>
      <c r="L7" s="24" t="s">
        <v>37</v>
      </c>
      <c r="M7" s="25">
        <v>0</v>
      </c>
      <c r="N7" s="15">
        <v>3</v>
      </c>
      <c r="O7" s="15">
        <v>3</v>
      </c>
      <c r="P7" s="15">
        <v>0</v>
      </c>
      <c r="Q7" s="15">
        <v>6</v>
      </c>
      <c r="R7" s="15">
        <v>4</v>
      </c>
      <c r="S7" s="24">
        <v>7</v>
      </c>
      <c r="T7" s="29">
        <v>15</v>
      </c>
      <c r="U7" s="30">
        <v>15</v>
      </c>
    </row>
    <row r="8" spans="1:21" x14ac:dyDescent="0.25">
      <c r="A8" s="15">
        <v>3</v>
      </c>
      <c r="B8" s="15" t="s">
        <v>14</v>
      </c>
      <c r="C8" s="76" t="s">
        <v>15</v>
      </c>
      <c r="D8" s="25" t="s">
        <v>37</v>
      </c>
      <c r="E8" s="15" t="s">
        <v>37</v>
      </c>
      <c r="F8" s="15" t="s">
        <v>37</v>
      </c>
      <c r="G8" s="15" t="s">
        <v>37</v>
      </c>
      <c r="H8" s="15" t="s">
        <v>37</v>
      </c>
      <c r="I8" s="15" t="s">
        <v>37</v>
      </c>
      <c r="J8" s="15" t="s">
        <v>37</v>
      </c>
      <c r="K8" s="15" t="s">
        <v>37</v>
      </c>
      <c r="L8" s="24" t="s">
        <v>37</v>
      </c>
      <c r="M8" s="25">
        <v>3</v>
      </c>
      <c r="N8" s="15">
        <v>2</v>
      </c>
      <c r="O8" s="15">
        <v>2</v>
      </c>
      <c r="P8" s="15">
        <v>3</v>
      </c>
      <c r="Q8" s="15">
        <v>7</v>
      </c>
      <c r="R8" s="15">
        <v>7</v>
      </c>
      <c r="S8" s="24">
        <v>7</v>
      </c>
      <c r="T8" s="29">
        <v>15</v>
      </c>
      <c r="U8" s="30">
        <v>15</v>
      </c>
    </row>
    <row r="9" spans="1:21" x14ac:dyDescent="0.25">
      <c r="A9" s="15">
        <v>4</v>
      </c>
      <c r="B9" s="15" t="s">
        <v>17</v>
      </c>
      <c r="C9" s="76" t="s">
        <v>18</v>
      </c>
      <c r="D9" s="25" t="s">
        <v>37</v>
      </c>
      <c r="E9" s="15" t="s">
        <v>37</v>
      </c>
      <c r="F9" s="15" t="s">
        <v>37</v>
      </c>
      <c r="G9" s="15" t="s">
        <v>37</v>
      </c>
      <c r="H9" s="15" t="s">
        <v>37</v>
      </c>
      <c r="I9" s="15" t="s">
        <v>37</v>
      </c>
      <c r="J9" s="15" t="s">
        <v>37</v>
      </c>
      <c r="K9" s="15" t="s">
        <v>37</v>
      </c>
      <c r="L9" s="24" t="s">
        <v>37</v>
      </c>
      <c r="M9" s="25">
        <v>1</v>
      </c>
      <c r="N9" s="15">
        <v>3</v>
      </c>
      <c r="O9" s="15">
        <v>2</v>
      </c>
      <c r="P9" s="15">
        <v>3</v>
      </c>
      <c r="Q9" s="15" t="s">
        <v>16</v>
      </c>
      <c r="R9" s="15">
        <v>5</v>
      </c>
      <c r="S9" s="24">
        <v>2</v>
      </c>
      <c r="T9" s="29">
        <v>14</v>
      </c>
      <c r="U9" s="30">
        <v>15</v>
      </c>
    </row>
    <row r="10" spans="1:21" x14ac:dyDescent="0.25">
      <c r="A10" s="15">
        <v>5</v>
      </c>
      <c r="B10" s="15" t="s">
        <v>19</v>
      </c>
      <c r="C10" s="76" t="s">
        <v>20</v>
      </c>
      <c r="D10" s="25" t="s">
        <v>37</v>
      </c>
      <c r="E10" s="15" t="s">
        <v>37</v>
      </c>
      <c r="F10" s="15" t="s">
        <v>37</v>
      </c>
      <c r="G10" s="15" t="s">
        <v>37</v>
      </c>
      <c r="H10" s="15" t="s">
        <v>37</v>
      </c>
      <c r="I10" s="15" t="s">
        <v>37</v>
      </c>
      <c r="J10" s="15" t="s">
        <v>37</v>
      </c>
      <c r="K10" s="15" t="s">
        <v>37</v>
      </c>
      <c r="L10" s="24" t="s">
        <v>37</v>
      </c>
      <c r="M10" s="25">
        <v>2</v>
      </c>
      <c r="N10" s="15">
        <v>2</v>
      </c>
      <c r="O10" s="15">
        <v>2</v>
      </c>
      <c r="P10" s="15">
        <v>3</v>
      </c>
      <c r="Q10" s="15">
        <v>7</v>
      </c>
      <c r="R10" s="15" t="s">
        <v>16</v>
      </c>
      <c r="S10" s="24">
        <v>4</v>
      </c>
      <c r="T10" s="29">
        <v>15</v>
      </c>
      <c r="U10" s="30">
        <v>15</v>
      </c>
    </row>
    <row r="11" spans="1:21" x14ac:dyDescent="0.25">
      <c r="A11" s="15">
        <v>6</v>
      </c>
      <c r="B11" s="15" t="s">
        <v>21</v>
      </c>
      <c r="C11" s="76" t="s">
        <v>22</v>
      </c>
      <c r="D11" s="25" t="s">
        <v>37</v>
      </c>
      <c r="E11" s="15" t="s">
        <v>37</v>
      </c>
      <c r="F11" s="15" t="s">
        <v>37</v>
      </c>
      <c r="G11" s="15" t="s">
        <v>37</v>
      </c>
      <c r="H11" s="15" t="s">
        <v>37</v>
      </c>
      <c r="I11" s="15" t="s">
        <v>37</v>
      </c>
      <c r="J11" s="15" t="s">
        <v>37</v>
      </c>
      <c r="K11" s="15" t="s">
        <v>37</v>
      </c>
      <c r="L11" s="24" t="s">
        <v>37</v>
      </c>
      <c r="M11" s="25">
        <v>0</v>
      </c>
      <c r="N11" s="15">
        <v>0</v>
      </c>
      <c r="O11" s="15">
        <v>1</v>
      </c>
      <c r="P11" s="15">
        <v>1</v>
      </c>
      <c r="Q11" s="15">
        <v>7</v>
      </c>
      <c r="R11" s="15">
        <v>0</v>
      </c>
      <c r="S11" s="24">
        <v>0</v>
      </c>
      <c r="T11" s="29">
        <v>15</v>
      </c>
      <c r="U11" s="30">
        <v>15</v>
      </c>
    </row>
    <row r="12" spans="1:21" x14ac:dyDescent="0.25">
      <c r="A12" s="15">
        <v>7</v>
      </c>
      <c r="B12" s="15" t="s">
        <v>23</v>
      </c>
      <c r="C12" s="76" t="s">
        <v>24</v>
      </c>
      <c r="D12" s="25" t="s">
        <v>37</v>
      </c>
      <c r="E12" s="15" t="s">
        <v>37</v>
      </c>
      <c r="F12" s="15" t="s">
        <v>37</v>
      </c>
      <c r="G12" s="15" t="s">
        <v>37</v>
      </c>
      <c r="H12" s="15" t="s">
        <v>37</v>
      </c>
      <c r="I12" s="15" t="s">
        <v>37</v>
      </c>
      <c r="J12" s="15" t="s">
        <v>37</v>
      </c>
      <c r="K12" s="15" t="s">
        <v>37</v>
      </c>
      <c r="L12" s="24" t="s">
        <v>37</v>
      </c>
      <c r="M12" s="25">
        <v>3</v>
      </c>
      <c r="N12" s="15">
        <v>0</v>
      </c>
      <c r="O12" s="15">
        <v>3</v>
      </c>
      <c r="P12" s="15">
        <v>3</v>
      </c>
      <c r="Q12" s="15">
        <v>4</v>
      </c>
      <c r="R12" s="15">
        <v>6</v>
      </c>
      <c r="S12" s="24">
        <v>4</v>
      </c>
      <c r="T12" s="29">
        <v>14</v>
      </c>
      <c r="U12" s="30">
        <v>15</v>
      </c>
    </row>
    <row r="13" spans="1:21" x14ac:dyDescent="0.25">
      <c r="A13" s="15">
        <v>8</v>
      </c>
      <c r="B13" s="15" t="s">
        <v>25</v>
      </c>
      <c r="C13" s="76" t="s">
        <v>26</v>
      </c>
      <c r="D13" s="25" t="s">
        <v>37</v>
      </c>
      <c r="E13" s="15" t="s">
        <v>37</v>
      </c>
      <c r="F13" s="15" t="s">
        <v>37</v>
      </c>
      <c r="G13" s="15" t="s">
        <v>37</v>
      </c>
      <c r="H13" s="15" t="s">
        <v>37</v>
      </c>
      <c r="I13" s="15" t="s">
        <v>37</v>
      </c>
      <c r="J13" s="15" t="s">
        <v>37</v>
      </c>
      <c r="K13" s="15" t="s">
        <v>37</v>
      </c>
      <c r="L13" s="24" t="s">
        <v>37</v>
      </c>
      <c r="M13" s="25">
        <v>2</v>
      </c>
      <c r="N13" s="15">
        <v>1</v>
      </c>
      <c r="O13" s="15">
        <v>0</v>
      </c>
      <c r="P13" s="15">
        <v>3</v>
      </c>
      <c r="Q13" s="15">
        <v>7</v>
      </c>
      <c r="R13" s="15">
        <v>1</v>
      </c>
      <c r="S13" s="24">
        <v>2</v>
      </c>
      <c r="T13" s="29">
        <v>15</v>
      </c>
      <c r="U13" s="30">
        <v>15</v>
      </c>
    </row>
    <row r="14" spans="1:21" x14ac:dyDescent="0.25">
      <c r="A14" s="15">
        <v>9</v>
      </c>
      <c r="B14" s="15" t="s">
        <v>27</v>
      </c>
      <c r="C14" s="76" t="s">
        <v>28</v>
      </c>
      <c r="D14" s="25" t="s">
        <v>37</v>
      </c>
      <c r="E14" s="15" t="s">
        <v>37</v>
      </c>
      <c r="F14" s="15" t="s">
        <v>37</v>
      </c>
      <c r="G14" s="15" t="s">
        <v>37</v>
      </c>
      <c r="H14" s="15" t="s">
        <v>37</v>
      </c>
      <c r="I14" s="15" t="s">
        <v>37</v>
      </c>
      <c r="J14" s="15" t="s">
        <v>37</v>
      </c>
      <c r="K14" s="15" t="s">
        <v>37</v>
      </c>
      <c r="L14" s="24" t="s">
        <v>37</v>
      </c>
      <c r="M14" s="25">
        <v>0</v>
      </c>
      <c r="N14" s="15">
        <v>3</v>
      </c>
      <c r="O14" s="15">
        <v>2</v>
      </c>
      <c r="P14" s="15">
        <v>3</v>
      </c>
      <c r="Q14" s="15">
        <v>7</v>
      </c>
      <c r="R14" s="15">
        <v>6</v>
      </c>
      <c r="S14" s="24">
        <v>4</v>
      </c>
      <c r="T14" s="29">
        <v>15</v>
      </c>
      <c r="U14" s="30">
        <v>15</v>
      </c>
    </row>
    <row r="15" spans="1:21" x14ac:dyDescent="0.25">
      <c r="A15" s="15">
        <v>10</v>
      </c>
      <c r="B15" s="15" t="s">
        <v>29</v>
      </c>
      <c r="C15" s="76" t="s">
        <v>30</v>
      </c>
      <c r="D15" s="25" t="s">
        <v>37</v>
      </c>
      <c r="E15" s="15" t="s">
        <v>37</v>
      </c>
      <c r="F15" s="15" t="s">
        <v>37</v>
      </c>
      <c r="G15" s="15" t="s">
        <v>37</v>
      </c>
      <c r="H15" s="15" t="s">
        <v>37</v>
      </c>
      <c r="I15" s="15" t="s">
        <v>37</v>
      </c>
      <c r="J15" s="15" t="s">
        <v>37</v>
      </c>
      <c r="K15" s="15" t="s">
        <v>37</v>
      </c>
      <c r="L15" s="24" t="s">
        <v>37</v>
      </c>
      <c r="M15" s="25">
        <v>0</v>
      </c>
      <c r="N15" s="15">
        <v>0</v>
      </c>
      <c r="O15" s="15">
        <v>0</v>
      </c>
      <c r="P15" s="15">
        <v>1</v>
      </c>
      <c r="Q15" s="15">
        <v>2</v>
      </c>
      <c r="R15" s="15">
        <v>3</v>
      </c>
      <c r="S15" s="24" t="s">
        <v>16</v>
      </c>
      <c r="T15" s="29">
        <v>13</v>
      </c>
      <c r="U15" s="30">
        <v>15</v>
      </c>
    </row>
    <row r="16" spans="1:21" x14ac:dyDescent="0.25">
      <c r="A16" s="15">
        <v>11</v>
      </c>
      <c r="B16" s="15" t="s">
        <v>31</v>
      </c>
      <c r="C16" s="76" t="s">
        <v>32</v>
      </c>
      <c r="D16" s="25">
        <v>2</v>
      </c>
      <c r="E16" s="15">
        <v>3</v>
      </c>
      <c r="F16" s="15">
        <v>3</v>
      </c>
      <c r="G16" s="15">
        <v>3</v>
      </c>
      <c r="H16" s="15">
        <v>3</v>
      </c>
      <c r="I16" s="15">
        <v>7</v>
      </c>
      <c r="J16" s="15">
        <v>7</v>
      </c>
      <c r="K16" s="15">
        <v>7</v>
      </c>
      <c r="L16" s="24">
        <v>7</v>
      </c>
      <c r="M16" s="25" t="s">
        <v>37</v>
      </c>
      <c r="N16" s="15" t="s">
        <v>37</v>
      </c>
      <c r="O16" s="15" t="s">
        <v>37</v>
      </c>
      <c r="P16" s="15" t="s">
        <v>37</v>
      </c>
      <c r="Q16" s="15" t="s">
        <v>37</v>
      </c>
      <c r="R16" s="15" t="s">
        <v>37</v>
      </c>
      <c r="S16" s="24" t="s">
        <v>37</v>
      </c>
      <c r="T16" s="29">
        <v>15</v>
      </c>
      <c r="U16" s="30">
        <v>15</v>
      </c>
    </row>
    <row r="17" spans="1:21" x14ac:dyDescent="0.25">
      <c r="A17" s="15">
        <v>12</v>
      </c>
      <c r="B17" s="15" t="s">
        <v>33</v>
      </c>
      <c r="C17" s="76" t="s">
        <v>34</v>
      </c>
      <c r="D17" s="25" t="s">
        <v>37</v>
      </c>
      <c r="E17" s="15" t="s">
        <v>37</v>
      </c>
      <c r="F17" s="15" t="s">
        <v>37</v>
      </c>
      <c r="G17" s="15" t="s">
        <v>37</v>
      </c>
      <c r="H17" s="15" t="s">
        <v>37</v>
      </c>
      <c r="I17" s="15" t="s">
        <v>37</v>
      </c>
      <c r="J17" s="15" t="s">
        <v>37</v>
      </c>
      <c r="K17" s="15" t="s">
        <v>37</v>
      </c>
      <c r="L17" s="24" t="s">
        <v>37</v>
      </c>
      <c r="M17" s="25">
        <v>0</v>
      </c>
      <c r="N17" s="15">
        <v>2</v>
      </c>
      <c r="O17" s="15">
        <v>3</v>
      </c>
      <c r="P17" s="15">
        <v>3</v>
      </c>
      <c r="Q17" s="15" t="s">
        <v>16</v>
      </c>
      <c r="R17" s="15">
        <v>6</v>
      </c>
      <c r="S17" s="24" t="s">
        <v>16</v>
      </c>
      <c r="T17" s="29">
        <v>15</v>
      </c>
      <c r="U17" s="30">
        <v>15</v>
      </c>
    </row>
    <row r="18" spans="1:21" x14ac:dyDescent="0.25">
      <c r="A18" s="15">
        <v>13</v>
      </c>
      <c r="B18" s="15" t="s">
        <v>35</v>
      </c>
      <c r="C18" s="76" t="s">
        <v>36</v>
      </c>
      <c r="D18" s="25" t="s">
        <v>37</v>
      </c>
      <c r="E18" s="15" t="s">
        <v>37</v>
      </c>
      <c r="F18" s="15" t="s">
        <v>37</v>
      </c>
      <c r="G18" s="15" t="s">
        <v>37</v>
      </c>
      <c r="H18" s="15" t="s">
        <v>37</v>
      </c>
      <c r="I18" s="15" t="s">
        <v>37</v>
      </c>
      <c r="J18" s="15" t="s">
        <v>37</v>
      </c>
      <c r="K18" s="15" t="s">
        <v>37</v>
      </c>
      <c r="L18" s="24" t="s">
        <v>37</v>
      </c>
      <c r="M18" s="25" t="s">
        <v>37</v>
      </c>
      <c r="N18" s="15" t="s">
        <v>37</v>
      </c>
      <c r="O18" s="15" t="s">
        <v>37</v>
      </c>
      <c r="P18" s="15" t="s">
        <v>37</v>
      </c>
      <c r="Q18" s="15" t="s">
        <v>37</v>
      </c>
      <c r="R18" s="15" t="s">
        <v>37</v>
      </c>
      <c r="S18" s="24" t="s">
        <v>37</v>
      </c>
      <c r="T18" s="29" t="s">
        <v>37</v>
      </c>
      <c r="U18" s="30" t="s">
        <v>37</v>
      </c>
    </row>
    <row r="19" spans="1:21" ht="30" x14ac:dyDescent="0.25">
      <c r="A19" s="15">
        <v>14</v>
      </c>
      <c r="B19" s="15" t="s">
        <v>38</v>
      </c>
      <c r="C19" s="76" t="s">
        <v>39</v>
      </c>
      <c r="D19" s="25" t="s">
        <v>37</v>
      </c>
      <c r="E19" s="15" t="s">
        <v>37</v>
      </c>
      <c r="F19" s="15" t="s">
        <v>37</v>
      </c>
      <c r="G19" s="15" t="s">
        <v>37</v>
      </c>
      <c r="H19" s="15" t="s">
        <v>37</v>
      </c>
      <c r="I19" s="15" t="s">
        <v>37</v>
      </c>
      <c r="J19" s="15" t="s">
        <v>37</v>
      </c>
      <c r="K19" s="15" t="s">
        <v>37</v>
      </c>
      <c r="L19" s="24" t="s">
        <v>37</v>
      </c>
      <c r="M19" s="25">
        <v>0</v>
      </c>
      <c r="N19" s="15">
        <v>3</v>
      </c>
      <c r="O19" s="15">
        <v>0</v>
      </c>
      <c r="P19" s="15">
        <v>3</v>
      </c>
      <c r="Q19" s="15" t="s">
        <v>16</v>
      </c>
      <c r="R19" s="15">
        <v>6</v>
      </c>
      <c r="S19" s="24">
        <v>4</v>
      </c>
      <c r="T19" s="29">
        <v>14</v>
      </c>
      <c r="U19" s="30">
        <v>15</v>
      </c>
    </row>
    <row r="20" spans="1:21" x14ac:dyDescent="0.25">
      <c r="A20" s="15">
        <v>15</v>
      </c>
      <c r="B20" s="15" t="s">
        <v>40</v>
      </c>
      <c r="C20" s="76" t="s">
        <v>41</v>
      </c>
      <c r="D20" s="25" t="s">
        <v>37</v>
      </c>
      <c r="E20" s="15" t="s">
        <v>37</v>
      </c>
      <c r="F20" s="15" t="s">
        <v>37</v>
      </c>
      <c r="G20" s="15" t="s">
        <v>37</v>
      </c>
      <c r="H20" s="15" t="s">
        <v>37</v>
      </c>
      <c r="I20" s="15" t="s">
        <v>37</v>
      </c>
      <c r="J20" s="15" t="s">
        <v>37</v>
      </c>
      <c r="K20" s="15" t="s">
        <v>37</v>
      </c>
      <c r="L20" s="24" t="s">
        <v>37</v>
      </c>
      <c r="M20" s="25">
        <v>3</v>
      </c>
      <c r="N20" s="15">
        <v>1</v>
      </c>
      <c r="O20" s="15">
        <v>0</v>
      </c>
      <c r="P20" s="15">
        <v>0</v>
      </c>
      <c r="Q20" s="15" t="s">
        <v>16</v>
      </c>
      <c r="R20" s="15">
        <v>5</v>
      </c>
      <c r="S20" s="24" t="s">
        <v>16</v>
      </c>
      <c r="T20" s="29">
        <v>15</v>
      </c>
      <c r="U20" s="30">
        <v>15</v>
      </c>
    </row>
    <row r="21" spans="1:21" ht="30" x14ac:dyDescent="0.25">
      <c r="A21" s="15">
        <v>16</v>
      </c>
      <c r="B21" s="15" t="s">
        <v>42</v>
      </c>
      <c r="C21" s="76" t="s">
        <v>43</v>
      </c>
      <c r="D21" s="25" t="s">
        <v>37</v>
      </c>
      <c r="E21" s="15" t="s">
        <v>37</v>
      </c>
      <c r="F21" s="15" t="s">
        <v>37</v>
      </c>
      <c r="G21" s="15" t="s">
        <v>37</v>
      </c>
      <c r="H21" s="15" t="s">
        <v>37</v>
      </c>
      <c r="I21" s="15" t="s">
        <v>37</v>
      </c>
      <c r="J21" s="15" t="s">
        <v>37</v>
      </c>
      <c r="K21" s="15" t="s">
        <v>37</v>
      </c>
      <c r="L21" s="24" t="s">
        <v>37</v>
      </c>
      <c r="M21" s="2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1</v>
      </c>
      <c r="S21" s="24">
        <v>4</v>
      </c>
      <c r="T21" s="29">
        <v>14</v>
      </c>
      <c r="U21" s="30">
        <v>15</v>
      </c>
    </row>
    <row r="22" spans="1:21" x14ac:dyDescent="0.25">
      <c r="A22" s="15">
        <v>17</v>
      </c>
      <c r="B22" s="15" t="s">
        <v>44</v>
      </c>
      <c r="C22" s="76" t="s">
        <v>45</v>
      </c>
      <c r="D22" s="25" t="s">
        <v>37</v>
      </c>
      <c r="E22" s="15" t="s">
        <v>37</v>
      </c>
      <c r="F22" s="15" t="s">
        <v>37</v>
      </c>
      <c r="G22" s="15" t="s">
        <v>37</v>
      </c>
      <c r="H22" s="15" t="s">
        <v>37</v>
      </c>
      <c r="I22" s="15" t="s">
        <v>37</v>
      </c>
      <c r="J22" s="15" t="s">
        <v>37</v>
      </c>
      <c r="K22" s="15" t="s">
        <v>37</v>
      </c>
      <c r="L22" s="24" t="s">
        <v>37</v>
      </c>
      <c r="M22" s="25">
        <v>0</v>
      </c>
      <c r="N22" s="15">
        <v>2</v>
      </c>
      <c r="O22" s="15">
        <v>1</v>
      </c>
      <c r="P22" s="15">
        <v>2</v>
      </c>
      <c r="Q22" s="15">
        <v>7</v>
      </c>
      <c r="R22" s="15">
        <v>5</v>
      </c>
      <c r="S22" s="24" t="s">
        <v>16</v>
      </c>
      <c r="T22" s="29">
        <v>15</v>
      </c>
      <c r="U22" s="30">
        <v>15</v>
      </c>
    </row>
    <row r="23" spans="1:21" x14ac:dyDescent="0.25">
      <c r="A23" s="15">
        <v>18</v>
      </c>
      <c r="B23" s="15" t="s">
        <v>46</v>
      </c>
      <c r="C23" s="76" t="s">
        <v>47</v>
      </c>
      <c r="D23" s="25" t="s">
        <v>37</v>
      </c>
      <c r="E23" s="15" t="s">
        <v>37</v>
      </c>
      <c r="F23" s="15" t="s">
        <v>37</v>
      </c>
      <c r="G23" s="15" t="s">
        <v>37</v>
      </c>
      <c r="H23" s="15" t="s">
        <v>37</v>
      </c>
      <c r="I23" s="15" t="s">
        <v>37</v>
      </c>
      <c r="J23" s="15" t="s">
        <v>37</v>
      </c>
      <c r="K23" s="15" t="s">
        <v>37</v>
      </c>
      <c r="L23" s="24" t="s">
        <v>37</v>
      </c>
      <c r="M23" s="25">
        <v>0</v>
      </c>
      <c r="N23" s="15">
        <v>2</v>
      </c>
      <c r="O23" s="15">
        <v>1</v>
      </c>
      <c r="P23" s="15">
        <v>3</v>
      </c>
      <c r="Q23" s="15">
        <v>7</v>
      </c>
      <c r="R23" s="15" t="s">
        <v>16</v>
      </c>
      <c r="S23" s="24">
        <v>7</v>
      </c>
      <c r="T23" s="29">
        <v>15</v>
      </c>
      <c r="U23" s="30">
        <v>15</v>
      </c>
    </row>
    <row r="24" spans="1:21" x14ac:dyDescent="0.25">
      <c r="A24" s="15">
        <v>19</v>
      </c>
      <c r="B24" s="15" t="s">
        <v>48</v>
      </c>
      <c r="C24" s="76" t="s">
        <v>49</v>
      </c>
      <c r="D24" s="25" t="s">
        <v>37</v>
      </c>
      <c r="E24" s="15" t="s">
        <v>37</v>
      </c>
      <c r="F24" s="15" t="s">
        <v>37</v>
      </c>
      <c r="G24" s="15" t="s">
        <v>37</v>
      </c>
      <c r="H24" s="15" t="s">
        <v>37</v>
      </c>
      <c r="I24" s="15" t="s">
        <v>37</v>
      </c>
      <c r="J24" s="15" t="s">
        <v>37</v>
      </c>
      <c r="K24" s="15" t="s">
        <v>37</v>
      </c>
      <c r="L24" s="24" t="s">
        <v>37</v>
      </c>
      <c r="M24" s="25">
        <v>3</v>
      </c>
      <c r="N24" s="15">
        <v>3</v>
      </c>
      <c r="O24" s="15">
        <v>3</v>
      </c>
      <c r="P24" s="15">
        <v>3</v>
      </c>
      <c r="Q24" s="15">
        <v>3</v>
      </c>
      <c r="R24" s="15">
        <v>2</v>
      </c>
      <c r="S24" s="24">
        <v>4</v>
      </c>
      <c r="T24" s="29">
        <v>15</v>
      </c>
      <c r="U24" s="30">
        <v>15</v>
      </c>
    </row>
    <row r="25" spans="1:21" x14ac:dyDescent="0.25">
      <c r="A25" s="15">
        <v>20</v>
      </c>
      <c r="B25" s="15" t="s">
        <v>50</v>
      </c>
      <c r="C25" s="76" t="s">
        <v>51</v>
      </c>
      <c r="D25" s="25" t="s">
        <v>37</v>
      </c>
      <c r="E25" s="15" t="s">
        <v>37</v>
      </c>
      <c r="F25" s="15" t="s">
        <v>37</v>
      </c>
      <c r="G25" s="15" t="s">
        <v>37</v>
      </c>
      <c r="H25" s="15" t="s">
        <v>37</v>
      </c>
      <c r="I25" s="15" t="s">
        <v>37</v>
      </c>
      <c r="J25" s="15" t="s">
        <v>37</v>
      </c>
      <c r="K25" s="15" t="s">
        <v>37</v>
      </c>
      <c r="L25" s="24" t="s">
        <v>37</v>
      </c>
      <c r="M25" s="25">
        <v>3</v>
      </c>
      <c r="N25" s="15">
        <v>2</v>
      </c>
      <c r="O25" s="15">
        <v>2</v>
      </c>
      <c r="P25" s="15">
        <v>3</v>
      </c>
      <c r="Q25" s="15">
        <v>3</v>
      </c>
      <c r="R25" s="15">
        <v>3</v>
      </c>
      <c r="S25" s="24">
        <v>4</v>
      </c>
      <c r="T25" s="29">
        <v>15</v>
      </c>
      <c r="U25" s="30">
        <v>15</v>
      </c>
    </row>
    <row r="26" spans="1:21" x14ac:dyDescent="0.25">
      <c r="A26" s="15">
        <v>21</v>
      </c>
      <c r="B26" s="15" t="s">
        <v>52</v>
      </c>
      <c r="C26" s="76" t="s">
        <v>53</v>
      </c>
      <c r="D26" s="25">
        <v>2</v>
      </c>
      <c r="E26" s="15">
        <v>3</v>
      </c>
      <c r="F26" s="15">
        <v>3</v>
      </c>
      <c r="G26" s="15">
        <v>3</v>
      </c>
      <c r="H26" s="15">
        <v>3</v>
      </c>
      <c r="I26" s="15">
        <v>7</v>
      </c>
      <c r="J26" s="15">
        <v>7</v>
      </c>
      <c r="K26" s="15">
        <v>7</v>
      </c>
      <c r="L26" s="24">
        <v>7</v>
      </c>
      <c r="M26" s="25" t="s">
        <v>37</v>
      </c>
      <c r="N26" s="15" t="s">
        <v>37</v>
      </c>
      <c r="O26" s="15" t="s">
        <v>37</v>
      </c>
      <c r="P26" s="15" t="s">
        <v>37</v>
      </c>
      <c r="Q26" s="15" t="s">
        <v>37</v>
      </c>
      <c r="R26" s="15" t="s">
        <v>37</v>
      </c>
      <c r="S26" s="24" t="s">
        <v>37</v>
      </c>
      <c r="T26" s="29">
        <v>15</v>
      </c>
      <c r="U26" s="30">
        <v>15</v>
      </c>
    </row>
    <row r="27" spans="1:21" x14ac:dyDescent="0.25">
      <c r="A27" s="44" t="s">
        <v>54</v>
      </c>
      <c r="B27" s="44"/>
      <c r="C27" s="53"/>
      <c r="D27" s="25">
        <f>'CO-PO MAPPING'!B7-(COUNTIF(D6:D26,"=NA")+ COUNTIF(D6:D26,"=AB"))</f>
        <v>2</v>
      </c>
      <c r="E27" s="25">
        <f>'CO-PO MAPPING'!B7-(COUNTIF(E6:E26,"=NA")+ COUNTIF(E6:E26,"=AB"))</f>
        <v>2</v>
      </c>
      <c r="F27" s="25">
        <f>'CO-PO MAPPING'!B7-(COUNTIF(F6:F26,"=NA")+ COUNTIF(F6:F26,"=AB"))</f>
        <v>2</v>
      </c>
      <c r="G27" s="25">
        <f>'CO-PO MAPPING'!B7-(COUNTIF(G6:G26,"=NA")+ COUNTIF(G6:G26,"=AB"))</f>
        <v>2</v>
      </c>
      <c r="H27" s="25">
        <f>'CO-PO MAPPING'!B7-(COUNTIF(H6:H26,"=NA")+ COUNTIF(H6:H26,"=AB"))</f>
        <v>2</v>
      </c>
      <c r="I27" s="25">
        <f>'CO-PO MAPPING'!B7-(COUNTIF(I6:I26,"=NA")+ COUNTIF(I6:I26,"=AB"))</f>
        <v>2</v>
      </c>
      <c r="J27" s="25">
        <f>'CO-PO MAPPING'!B7-(COUNTIF(J6:J26,"=NA")+ COUNTIF(J6:J26,"=AB"))</f>
        <v>2</v>
      </c>
      <c r="K27" s="25">
        <f>'CO-PO MAPPING'!B7-(COUNTIF(K6:K26,"=NA")+ COUNTIF(K6:K26,"=AB"))</f>
        <v>2</v>
      </c>
      <c r="L27" s="25">
        <f>'CO-PO MAPPING'!B7-(COUNTIF(L6:L26,"=NA")+ COUNTIF(L6:L26,"=AB"))</f>
        <v>2</v>
      </c>
      <c r="M27" s="25">
        <f>'CO-PO MAPPING'!B7-(COUNTIF(M6:M26,"=NA")+ COUNTIF(M6:M26,"=AB"))</f>
        <v>18</v>
      </c>
      <c r="N27" s="25">
        <f>'CO-PO MAPPING'!B7-(COUNTIF(N6:N26,"=NA")+ COUNTIF(N6:N26,"=AB"))</f>
        <v>18</v>
      </c>
      <c r="O27" s="25">
        <f>'CO-PO MAPPING'!B7-(COUNTIF(O6:O26,"=NA")+ COUNTIF(O6:O26,"=AB"))</f>
        <v>18</v>
      </c>
      <c r="P27" s="25">
        <f>'CO-PO MAPPING'!B7-(COUNTIF(P6:P26,"=NA")+ COUNTIF(P6:P26,"=AB"))</f>
        <v>18</v>
      </c>
      <c r="Q27" s="25">
        <f>'CO-PO MAPPING'!B7-(COUNTIF(Q6:Q26,"=NA")+ COUNTIF(Q6:Q26,"=AB"))</f>
        <v>14</v>
      </c>
      <c r="R27" s="25">
        <f>'CO-PO MAPPING'!B7-(COUNTIF(R6:R26,"=NA")+ COUNTIF(R6:R26,"=AB"))</f>
        <v>16</v>
      </c>
      <c r="S27" s="25">
        <f>'CO-PO MAPPING'!B7-(COUNTIF(S6:S26,"=NA")+ COUNTIF(S6:S26,"=AB"))</f>
        <v>13</v>
      </c>
      <c r="T27" s="25">
        <f>'CO-PO MAPPING'!B7-(COUNTIF(T6:T26,"=NA")+ COUNTIF(T6:T26,"=AB"))</f>
        <v>20</v>
      </c>
      <c r="U27" s="26">
        <f>'CO-PO MAPPING'!B7-(COUNTIF(U6:U26,"=NA")+ COUNTIF(U6:U26,"=AB"))</f>
        <v>20</v>
      </c>
    </row>
    <row r="28" spans="1:21" x14ac:dyDescent="0.25">
      <c r="A28" s="44" t="s">
        <v>57</v>
      </c>
      <c r="B28" s="44"/>
      <c r="C28" s="53"/>
      <c r="D28" s="25">
        <f>(D5*0.45)</f>
        <v>1.35</v>
      </c>
      <c r="E28" s="15">
        <f t="shared" ref="E28:U28" si="0">(E5*0.45)</f>
        <v>1.35</v>
      </c>
      <c r="F28" s="15">
        <f t="shared" si="0"/>
        <v>1.35</v>
      </c>
      <c r="G28" s="15">
        <f t="shared" si="0"/>
        <v>1.35</v>
      </c>
      <c r="H28" s="15">
        <f t="shared" si="0"/>
        <v>1.35</v>
      </c>
      <c r="I28" s="15">
        <f t="shared" si="0"/>
        <v>3.15</v>
      </c>
      <c r="J28" s="15">
        <f t="shared" si="0"/>
        <v>3.15</v>
      </c>
      <c r="K28" s="15">
        <f t="shared" si="0"/>
        <v>3.15</v>
      </c>
      <c r="L28" s="24">
        <f t="shared" si="0"/>
        <v>3.15</v>
      </c>
      <c r="M28" s="25">
        <f t="shared" si="0"/>
        <v>1.35</v>
      </c>
      <c r="N28" s="15">
        <f t="shared" si="0"/>
        <v>1.35</v>
      </c>
      <c r="O28" s="15">
        <f t="shared" si="0"/>
        <v>1.35</v>
      </c>
      <c r="P28" s="15">
        <f t="shared" si="0"/>
        <v>1.35</v>
      </c>
      <c r="Q28" s="15">
        <f t="shared" si="0"/>
        <v>3.15</v>
      </c>
      <c r="R28" s="15">
        <f t="shared" si="0"/>
        <v>3.15</v>
      </c>
      <c r="S28" s="24">
        <f t="shared" si="0"/>
        <v>3.15</v>
      </c>
      <c r="T28" s="25">
        <f t="shared" si="0"/>
        <v>6.75</v>
      </c>
      <c r="U28" s="27">
        <f t="shared" si="0"/>
        <v>6.75</v>
      </c>
    </row>
    <row r="29" spans="1:21" x14ac:dyDescent="0.25">
      <c r="A29" s="44" t="s">
        <v>55</v>
      </c>
      <c r="B29" s="44"/>
      <c r="C29" s="53"/>
      <c r="D29" s="25">
        <f>COUNTIF(D6:D26,"&gt;= 1.35")</f>
        <v>2</v>
      </c>
      <c r="E29" s="15">
        <f t="shared" ref="E29:H29" si="1">COUNTIF(E6:E26,"&gt;= 1.35")</f>
        <v>2</v>
      </c>
      <c r="F29" s="15">
        <f t="shared" si="1"/>
        <v>2</v>
      </c>
      <c r="G29" s="15">
        <f t="shared" si="1"/>
        <v>2</v>
      </c>
      <c r="H29" s="15">
        <f t="shared" si="1"/>
        <v>2</v>
      </c>
      <c r="I29" s="15">
        <f>COUNTIF(I6:I26,"&gt;= 3.15")</f>
        <v>2</v>
      </c>
      <c r="J29" s="15">
        <f t="shared" ref="J29:S29" si="2">COUNTIF(J6:J26,"&gt;= 3.15")</f>
        <v>2</v>
      </c>
      <c r="K29" s="15">
        <f t="shared" si="2"/>
        <v>2</v>
      </c>
      <c r="L29" s="24">
        <f t="shared" si="2"/>
        <v>2</v>
      </c>
      <c r="M29" s="25">
        <f>COUNTIF(M6:M26,"&gt;= 1.15")</f>
        <v>7</v>
      </c>
      <c r="N29" s="15">
        <f>COUNTIF(N6:N26,"&gt;= 1.15")</f>
        <v>11</v>
      </c>
      <c r="O29" s="15">
        <f>COUNTIF(O6:O26,"&gt;= 1.15")</f>
        <v>10</v>
      </c>
      <c r="P29" s="15">
        <f>COUNTIF(P6:P26,"&gt;= 1.15")</f>
        <v>12</v>
      </c>
      <c r="Q29" s="15">
        <f>COUNTIF(Q6:Q26,"&gt;= 3.15")</f>
        <v>9</v>
      </c>
      <c r="R29" s="15">
        <f t="shared" si="2"/>
        <v>10</v>
      </c>
      <c r="S29" s="24">
        <f t="shared" si="2"/>
        <v>10</v>
      </c>
      <c r="T29" s="25">
        <f>COUNTIF(T6:T26,"&gt;= 6.75")</f>
        <v>20</v>
      </c>
      <c r="U29" s="27">
        <f>COUNTIF(U6:U26,"&gt;= 6.75")</f>
        <v>20</v>
      </c>
    </row>
    <row r="30" spans="1:21" x14ac:dyDescent="0.25">
      <c r="A30" s="44" t="s">
        <v>58</v>
      </c>
      <c r="B30" s="44"/>
      <c r="C30" s="53"/>
      <c r="D30" s="25">
        <f>ROUNDUP((D29/D27)*100,2)</f>
        <v>100</v>
      </c>
      <c r="E30" s="15">
        <f t="shared" ref="E30:U30" si="3">ROUNDUP((E29/E27)*100,2)</f>
        <v>100</v>
      </c>
      <c r="F30" s="15">
        <f t="shared" si="3"/>
        <v>100</v>
      </c>
      <c r="G30" s="15">
        <f t="shared" si="3"/>
        <v>100</v>
      </c>
      <c r="H30" s="15">
        <f t="shared" si="3"/>
        <v>100</v>
      </c>
      <c r="I30" s="15">
        <f t="shared" si="3"/>
        <v>100</v>
      </c>
      <c r="J30" s="15">
        <f t="shared" si="3"/>
        <v>100</v>
      </c>
      <c r="K30" s="15">
        <f t="shared" si="3"/>
        <v>100</v>
      </c>
      <c r="L30" s="24">
        <f t="shared" si="3"/>
        <v>100</v>
      </c>
      <c r="M30" s="25">
        <f t="shared" si="3"/>
        <v>38.89</v>
      </c>
      <c r="N30" s="15">
        <f t="shared" si="3"/>
        <v>61.12</v>
      </c>
      <c r="O30" s="15">
        <f t="shared" si="3"/>
        <v>55.559999999999995</v>
      </c>
      <c r="P30" s="15">
        <f t="shared" si="3"/>
        <v>66.67</v>
      </c>
      <c r="Q30" s="15">
        <f t="shared" si="3"/>
        <v>64.290000000000006</v>
      </c>
      <c r="R30" s="15">
        <f t="shared" si="3"/>
        <v>62.5</v>
      </c>
      <c r="S30" s="24">
        <f t="shared" si="3"/>
        <v>76.930000000000007</v>
      </c>
      <c r="T30" s="25">
        <f t="shared" si="3"/>
        <v>100</v>
      </c>
      <c r="U30" s="27">
        <f t="shared" si="3"/>
        <v>100</v>
      </c>
    </row>
    <row r="31" spans="1:21" ht="15.75" thickBot="1" x14ac:dyDescent="0.3">
      <c r="A31" s="47" t="s">
        <v>59</v>
      </c>
      <c r="B31" s="47"/>
      <c r="C31" s="48"/>
      <c r="D31" s="77">
        <f>IF(AND(D30&gt;=50,D30&lt;60),ROUND((1+(1/(60-50))*(D30-50)),2),IF(AND(D30&gt;=60,D30&lt;70),ROUND((2+(1/(70-60))*(D30-60)),2),IF(D30&gt;=70,3,ROUND((D30/50),2))))</f>
        <v>3</v>
      </c>
      <c r="E31" s="78">
        <f t="shared" ref="E31:U31" si="4">IF(AND(E30&gt;=50,E30&lt;60),ROUND((1+(1/(60-50))*(E30-50)),2),IF(AND(E30&gt;=60,E30&lt;70),ROUND((2+(1/(70-60))*(E30-60)),2),IF(E30&gt;=70,3,ROUND((E30/50),2))))</f>
        <v>3</v>
      </c>
      <c r="F31" s="78">
        <f t="shared" si="4"/>
        <v>3</v>
      </c>
      <c r="G31" s="78">
        <f t="shared" si="4"/>
        <v>3</v>
      </c>
      <c r="H31" s="78">
        <f t="shared" si="4"/>
        <v>3</v>
      </c>
      <c r="I31" s="78">
        <f t="shared" si="4"/>
        <v>3</v>
      </c>
      <c r="J31" s="78">
        <f t="shared" si="4"/>
        <v>3</v>
      </c>
      <c r="K31" s="78">
        <f t="shared" si="4"/>
        <v>3</v>
      </c>
      <c r="L31" s="79">
        <f t="shared" si="4"/>
        <v>3</v>
      </c>
      <c r="M31" s="77">
        <f t="shared" si="4"/>
        <v>0.78</v>
      </c>
      <c r="N31" s="78">
        <f t="shared" si="4"/>
        <v>2.11</v>
      </c>
      <c r="O31" s="78">
        <f t="shared" si="4"/>
        <v>1.56</v>
      </c>
      <c r="P31" s="78">
        <f t="shared" si="4"/>
        <v>2.67</v>
      </c>
      <c r="Q31" s="78">
        <f t="shared" si="4"/>
        <v>2.4300000000000002</v>
      </c>
      <c r="R31" s="78">
        <f t="shared" si="4"/>
        <v>2.25</v>
      </c>
      <c r="S31" s="79">
        <f t="shared" si="4"/>
        <v>3</v>
      </c>
      <c r="T31" s="77">
        <f t="shared" si="4"/>
        <v>3</v>
      </c>
      <c r="U31" s="34">
        <f t="shared" si="4"/>
        <v>3</v>
      </c>
    </row>
    <row r="32" spans="1:21" ht="15.75" thickBot="1" x14ac:dyDescent="0.3">
      <c r="A32" s="47" t="s">
        <v>61</v>
      </c>
      <c r="B32" s="47"/>
      <c r="C32" s="48"/>
      <c r="D32" s="81">
        <f>ROUND((D31*D27+E31*E27+F31*F27+G31*G27+H31*H27+I31*I27+J27*J31+K27*K31+L27*L31)/SUM(D27:L27),2)</f>
        <v>3</v>
      </c>
      <c r="E32" s="51"/>
      <c r="F32" s="51"/>
      <c r="G32" s="51"/>
      <c r="H32" s="51"/>
      <c r="I32" s="51"/>
      <c r="J32" s="51"/>
      <c r="K32" s="51"/>
      <c r="L32" s="82"/>
      <c r="M32" s="80">
        <f>ROUND((M27*M31+N27*N31+O27*O31+P27*P31+Q27*Q31+R27*R31+S27*S31)/SUM(M27:S27),2)</f>
        <v>2.06</v>
      </c>
      <c r="N32" s="51"/>
      <c r="O32" s="51"/>
      <c r="P32" s="51"/>
      <c r="Q32" s="51"/>
      <c r="R32" s="51"/>
      <c r="S32" s="51"/>
      <c r="T32" s="35">
        <v>3</v>
      </c>
      <c r="U32" s="36">
        <v>3</v>
      </c>
    </row>
    <row r="33" spans="1:4" ht="21" x14ac:dyDescent="0.35">
      <c r="A33" s="45" t="s">
        <v>62</v>
      </c>
      <c r="B33" s="45"/>
      <c r="C33" s="49"/>
      <c r="D33" s="83">
        <f>(D32+M32)/2</f>
        <v>2.5300000000000002</v>
      </c>
    </row>
    <row r="34" spans="1:4" ht="21.75" thickBot="1" x14ac:dyDescent="0.4">
      <c r="A34" s="45" t="s">
        <v>63</v>
      </c>
      <c r="B34" s="45"/>
      <c r="C34" s="49"/>
      <c r="D34" s="84">
        <f>(T32+U32)/2</f>
        <v>3</v>
      </c>
    </row>
  </sheetData>
  <mergeCells count="14">
    <mergeCell ref="A33:C33"/>
    <mergeCell ref="A34:C34"/>
    <mergeCell ref="A29:C29"/>
    <mergeCell ref="A30:C30"/>
    <mergeCell ref="A31:C31"/>
    <mergeCell ref="A32:C32"/>
    <mergeCell ref="D32:L32"/>
    <mergeCell ref="M32:S32"/>
    <mergeCell ref="A1:U1"/>
    <mergeCell ref="D3:L3"/>
    <mergeCell ref="M3:S3"/>
    <mergeCell ref="T3:U3"/>
    <mergeCell ref="A27:C27"/>
    <mergeCell ref="A28:C2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890EA-7C28-4648-A25D-1EE7319EFA09}">
  <dimension ref="A1:D29"/>
  <sheetViews>
    <sheetView topLeftCell="A16" workbookViewId="0">
      <selection activeCell="H25" sqref="H25"/>
    </sheetView>
  </sheetViews>
  <sheetFormatPr defaultRowHeight="15" x14ac:dyDescent="0.25"/>
  <cols>
    <col min="2" max="2" width="15.140625" customWidth="1"/>
    <col min="3" max="3" width="18.28515625" customWidth="1"/>
    <col min="4" max="4" width="20" style="1" customWidth="1"/>
  </cols>
  <sheetData>
    <row r="1" spans="1:4" x14ac:dyDescent="0.25">
      <c r="A1" s="62" t="s">
        <v>120</v>
      </c>
      <c r="B1" s="62"/>
      <c r="C1" s="62"/>
      <c r="D1" s="62"/>
    </row>
    <row r="4" spans="1:4" x14ac:dyDescent="0.25">
      <c r="A4" s="15"/>
      <c r="B4" s="15" t="s">
        <v>2</v>
      </c>
      <c r="C4" s="76" t="s">
        <v>3</v>
      </c>
      <c r="D4" s="15" t="s">
        <v>121</v>
      </c>
    </row>
    <row r="5" spans="1:4" x14ac:dyDescent="0.25">
      <c r="A5" s="15">
        <v>1</v>
      </c>
      <c r="B5" s="15" t="s">
        <v>10</v>
      </c>
      <c r="C5" s="76" t="s">
        <v>11</v>
      </c>
      <c r="D5" s="15" t="s">
        <v>122</v>
      </c>
    </row>
    <row r="6" spans="1:4" x14ac:dyDescent="0.25">
      <c r="A6" s="15">
        <v>2</v>
      </c>
      <c r="B6" s="15" t="s">
        <v>12</v>
      </c>
      <c r="C6" s="76" t="s">
        <v>13</v>
      </c>
      <c r="D6" s="15" t="s">
        <v>123</v>
      </c>
    </row>
    <row r="7" spans="1:4" x14ac:dyDescent="0.25">
      <c r="A7" s="15">
        <v>3</v>
      </c>
      <c r="B7" s="15" t="s">
        <v>14</v>
      </c>
      <c r="C7" s="76" t="s">
        <v>15</v>
      </c>
      <c r="D7" s="15" t="s">
        <v>122</v>
      </c>
    </row>
    <row r="8" spans="1:4" x14ac:dyDescent="0.25">
      <c r="A8" s="15">
        <v>4</v>
      </c>
      <c r="B8" s="15" t="s">
        <v>17</v>
      </c>
      <c r="C8" s="76" t="s">
        <v>18</v>
      </c>
      <c r="D8" s="15" t="s">
        <v>1</v>
      </c>
    </row>
    <row r="9" spans="1:4" x14ac:dyDescent="0.25">
      <c r="A9" s="15">
        <v>5</v>
      </c>
      <c r="B9" s="15" t="s">
        <v>19</v>
      </c>
      <c r="C9" s="76" t="s">
        <v>20</v>
      </c>
      <c r="D9" s="15" t="s">
        <v>122</v>
      </c>
    </row>
    <row r="10" spans="1:4" x14ac:dyDescent="0.25">
      <c r="A10" s="15">
        <v>6</v>
      </c>
      <c r="B10" s="15" t="s">
        <v>21</v>
      </c>
      <c r="C10" s="76" t="s">
        <v>22</v>
      </c>
      <c r="D10" s="15" t="s">
        <v>123</v>
      </c>
    </row>
    <row r="11" spans="1:4" x14ac:dyDescent="0.25">
      <c r="A11" s="15">
        <v>7</v>
      </c>
      <c r="B11" s="15" t="s">
        <v>23</v>
      </c>
      <c r="C11" s="76" t="s">
        <v>24</v>
      </c>
      <c r="D11" s="15" t="s">
        <v>1</v>
      </c>
    </row>
    <row r="12" spans="1:4" x14ac:dyDescent="0.25">
      <c r="A12" s="15">
        <v>8</v>
      </c>
      <c r="B12" s="15" t="s">
        <v>25</v>
      </c>
      <c r="C12" s="76" t="s">
        <v>26</v>
      </c>
      <c r="D12" s="15" t="s">
        <v>123</v>
      </c>
    </row>
    <row r="13" spans="1:4" x14ac:dyDescent="0.25">
      <c r="A13" s="15">
        <v>9</v>
      </c>
      <c r="B13" s="15" t="s">
        <v>27</v>
      </c>
      <c r="C13" s="76" t="s">
        <v>28</v>
      </c>
      <c r="D13" s="15" t="s">
        <v>124</v>
      </c>
    </row>
    <row r="14" spans="1:4" x14ac:dyDescent="0.25">
      <c r="A14" s="15">
        <v>10</v>
      </c>
      <c r="B14" s="15" t="s">
        <v>29</v>
      </c>
      <c r="C14" s="76" t="s">
        <v>30</v>
      </c>
      <c r="D14" s="15" t="s">
        <v>125</v>
      </c>
    </row>
    <row r="15" spans="1:4" x14ac:dyDescent="0.25">
      <c r="A15" s="15">
        <v>11</v>
      </c>
      <c r="B15" s="15" t="s">
        <v>31</v>
      </c>
      <c r="C15" s="76" t="s">
        <v>32</v>
      </c>
      <c r="D15" s="15" t="s">
        <v>126</v>
      </c>
    </row>
    <row r="16" spans="1:4" x14ac:dyDescent="0.25">
      <c r="A16" s="15">
        <v>12</v>
      </c>
      <c r="B16" s="15" t="s">
        <v>33</v>
      </c>
      <c r="C16" s="76" t="s">
        <v>34</v>
      </c>
      <c r="D16" s="15" t="s">
        <v>123</v>
      </c>
    </row>
    <row r="17" spans="1:4" x14ac:dyDescent="0.25">
      <c r="A17" s="15">
        <v>13</v>
      </c>
      <c r="B17" s="15" t="s">
        <v>35</v>
      </c>
      <c r="C17" s="76" t="s">
        <v>36</v>
      </c>
      <c r="D17" s="15" t="s">
        <v>126</v>
      </c>
    </row>
    <row r="18" spans="1:4" ht="30" x14ac:dyDescent="0.25">
      <c r="A18" s="15">
        <v>14</v>
      </c>
      <c r="B18" s="15" t="s">
        <v>38</v>
      </c>
      <c r="C18" s="76" t="s">
        <v>39</v>
      </c>
      <c r="D18" s="15" t="s">
        <v>126</v>
      </c>
    </row>
    <row r="19" spans="1:4" x14ac:dyDescent="0.25">
      <c r="A19" s="15">
        <v>15</v>
      </c>
      <c r="B19" s="15" t="s">
        <v>40</v>
      </c>
      <c r="C19" s="76" t="s">
        <v>41</v>
      </c>
      <c r="D19" s="15" t="s">
        <v>123</v>
      </c>
    </row>
    <row r="20" spans="1:4" ht="30" x14ac:dyDescent="0.25">
      <c r="A20" s="15">
        <v>16</v>
      </c>
      <c r="B20" s="15" t="s">
        <v>42</v>
      </c>
      <c r="C20" s="76" t="s">
        <v>43</v>
      </c>
      <c r="D20" s="15" t="s">
        <v>125</v>
      </c>
    </row>
    <row r="21" spans="1:4" x14ac:dyDescent="0.25">
      <c r="A21" s="15">
        <v>17</v>
      </c>
      <c r="B21" s="15" t="s">
        <v>44</v>
      </c>
      <c r="C21" s="76" t="s">
        <v>45</v>
      </c>
      <c r="D21" s="15" t="s">
        <v>127</v>
      </c>
    </row>
    <row r="22" spans="1:4" x14ac:dyDescent="0.25">
      <c r="A22" s="15">
        <v>18</v>
      </c>
      <c r="B22" s="15" t="s">
        <v>46</v>
      </c>
      <c r="C22" s="76" t="s">
        <v>47</v>
      </c>
      <c r="D22" s="15" t="s">
        <v>126</v>
      </c>
    </row>
    <row r="23" spans="1:4" x14ac:dyDescent="0.25">
      <c r="A23" s="15">
        <v>19</v>
      </c>
      <c r="B23" s="15" t="s">
        <v>48</v>
      </c>
      <c r="C23" s="76" t="s">
        <v>49</v>
      </c>
      <c r="D23" s="15" t="s">
        <v>125</v>
      </c>
    </row>
    <row r="24" spans="1:4" x14ac:dyDescent="0.25">
      <c r="A24" s="15">
        <v>20</v>
      </c>
      <c r="B24" s="15" t="s">
        <v>50</v>
      </c>
      <c r="C24" s="76" t="s">
        <v>51</v>
      </c>
      <c r="D24" s="15" t="s">
        <v>127</v>
      </c>
    </row>
    <row r="25" spans="1:4" x14ac:dyDescent="0.25">
      <c r="A25" s="15">
        <v>21</v>
      </c>
      <c r="B25" s="15" t="s">
        <v>52</v>
      </c>
      <c r="C25" s="76" t="s">
        <v>53</v>
      </c>
      <c r="D25" s="15" t="s">
        <v>126</v>
      </c>
    </row>
    <row r="27" spans="1:4" ht="28.5" customHeight="1" x14ac:dyDescent="0.25">
      <c r="A27" s="63" t="s">
        <v>128</v>
      </c>
      <c r="B27" s="63"/>
      <c r="C27" s="63"/>
      <c r="D27" s="15">
        <f>COUNTIF(D5:D25,"C")+COUNTIF(D5:D25,"C+")+COUNTIF(D5:D25,"B")+COUNTIF(D5:D25,"B+")+COUNTIF(D5:D25,"A")+COUNTIF(D5:D25,"A+")+COUNTIF(D5:D25,"O")+COUNTIF(D5:D25,"P")</f>
        <v>20</v>
      </c>
    </row>
    <row r="28" spans="1:4" x14ac:dyDescent="0.25">
      <c r="A28" s="44" t="s">
        <v>58</v>
      </c>
      <c r="B28" s="44"/>
      <c r="C28" s="44"/>
      <c r="D28" s="15">
        <f>ROUND((D27/'CO-PO MAPPING'!B7)*100,2)</f>
        <v>95.24</v>
      </c>
    </row>
    <row r="29" spans="1:4" ht="21" x14ac:dyDescent="0.25">
      <c r="A29" s="47" t="s">
        <v>135</v>
      </c>
      <c r="B29" s="47"/>
      <c r="C29" s="47"/>
      <c r="D29" s="86">
        <f>IF(AND(D28&gt;=50,D28&lt;60),1,IF(AND(D28&gt;=60,D28&lt;70),2,IF(D28&gt;=70,3,0)))</f>
        <v>3</v>
      </c>
    </row>
  </sheetData>
  <mergeCells count="4">
    <mergeCell ref="A1:D1"/>
    <mergeCell ref="A27:C27"/>
    <mergeCell ref="A28:C28"/>
    <mergeCell ref="A29:C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6A5AB-81E0-443C-B094-90765698D9E4}">
  <dimension ref="A1:G15"/>
  <sheetViews>
    <sheetView zoomScaleNormal="100" workbookViewId="0">
      <selection activeCell="H13" sqref="H13"/>
    </sheetView>
  </sheetViews>
  <sheetFormatPr defaultRowHeight="15" x14ac:dyDescent="0.25"/>
  <cols>
    <col min="2" max="2" width="17.5703125" customWidth="1"/>
    <col min="3" max="3" width="14.140625" customWidth="1"/>
    <col min="4" max="4" width="13.85546875" customWidth="1"/>
    <col min="5" max="5" width="11.7109375" style="1" customWidth="1"/>
    <col min="6" max="6" width="11.7109375" customWidth="1"/>
    <col min="7" max="7" width="11.85546875" customWidth="1"/>
  </cols>
  <sheetData>
    <row r="1" spans="1:7" x14ac:dyDescent="0.25">
      <c r="A1" s="87" t="s">
        <v>134</v>
      </c>
      <c r="B1" s="87"/>
      <c r="C1" s="87"/>
      <c r="D1" s="87"/>
      <c r="E1" s="87"/>
      <c r="F1" s="87"/>
      <c r="G1" s="87"/>
    </row>
    <row r="3" spans="1:7" ht="94.5" x14ac:dyDescent="0.25">
      <c r="A3" s="17" t="s">
        <v>129</v>
      </c>
      <c r="B3" s="17" t="s">
        <v>131</v>
      </c>
      <c r="C3" s="17" t="s">
        <v>140</v>
      </c>
      <c r="D3" s="17" t="s">
        <v>132</v>
      </c>
      <c r="E3" s="17" t="s">
        <v>130</v>
      </c>
      <c r="F3" s="17" t="s">
        <v>133</v>
      </c>
      <c r="G3" s="17" t="s">
        <v>142</v>
      </c>
    </row>
    <row r="4" spans="1:7" ht="15.75" x14ac:dyDescent="0.25">
      <c r="A4" s="74" t="str">
        <f>'CO-PO MAPPING'!A9</f>
        <v>CO1</v>
      </c>
      <c r="B4" s="16">
        <f>'C01'!D33</f>
        <v>1.32</v>
      </c>
      <c r="C4" s="16">
        <f>'C01'!D34</f>
        <v>0</v>
      </c>
      <c r="D4" s="16">
        <f>'UNIVERSITY '!D29</f>
        <v>3</v>
      </c>
      <c r="E4" s="16">
        <f>B4*0.8+D4*0.2</f>
        <v>1.6560000000000001</v>
      </c>
      <c r="F4" s="16">
        <v>3</v>
      </c>
      <c r="G4" s="9">
        <f>ROUND(E4*0.8+F4*0.2,2)</f>
        <v>1.92</v>
      </c>
    </row>
    <row r="5" spans="1:7" ht="15.75" x14ac:dyDescent="0.25">
      <c r="A5" s="74" t="str">
        <f>'CO-PO MAPPING'!A10</f>
        <v>CO2</v>
      </c>
      <c r="B5" s="88">
        <f>'CO2'!D33</f>
        <v>2.5300000000000002</v>
      </c>
      <c r="C5" s="88">
        <f>'CO2'!D34</f>
        <v>3</v>
      </c>
      <c r="D5" s="16">
        <f>'UNIVERSITY '!D29</f>
        <v>3</v>
      </c>
      <c r="E5" s="16">
        <f>B5*0.64+C5*0.16+D5*0.2</f>
        <v>2.6992000000000003</v>
      </c>
      <c r="F5" s="16">
        <v>3</v>
      </c>
      <c r="G5" s="9">
        <f t="shared" ref="G5:G8" si="0">ROUND(E5*0.8+F5*0.2,2)</f>
        <v>2.76</v>
      </c>
    </row>
    <row r="6" spans="1:7" ht="15.75" x14ac:dyDescent="0.25">
      <c r="A6" s="74" t="str">
        <f>'CO-PO MAPPING'!A11</f>
        <v>CO3</v>
      </c>
      <c r="B6" s="88">
        <f>'CO3'!D33</f>
        <v>2.5300000000000002</v>
      </c>
      <c r="C6" s="88">
        <f>'CO3'!D34</f>
        <v>3</v>
      </c>
      <c r="D6" s="16">
        <f>'UNIVERSITY '!D29</f>
        <v>3</v>
      </c>
      <c r="E6" s="16">
        <f>B6*0.64+C6*0.16+D6*0.2</f>
        <v>2.6992000000000003</v>
      </c>
      <c r="F6" s="16">
        <v>3</v>
      </c>
      <c r="G6" s="9">
        <f t="shared" si="0"/>
        <v>2.76</v>
      </c>
    </row>
    <row r="7" spans="1:7" ht="15.75" x14ac:dyDescent="0.25">
      <c r="A7" s="74" t="str">
        <f>'CO-PO MAPPING'!A12</f>
        <v>CO4</v>
      </c>
      <c r="B7" s="88">
        <f>'CO4'!D33</f>
        <v>1.32</v>
      </c>
      <c r="C7" s="88">
        <f>'CO4'!D34</f>
        <v>0</v>
      </c>
      <c r="D7" s="16">
        <f>'UNIVERSITY '!D29</f>
        <v>3</v>
      </c>
      <c r="E7" s="16">
        <f>B7*0.8+D7*0.2</f>
        <v>1.6560000000000001</v>
      </c>
      <c r="F7" s="16">
        <v>3</v>
      </c>
      <c r="G7" s="9">
        <f t="shared" si="0"/>
        <v>1.92</v>
      </c>
    </row>
    <row r="8" spans="1:7" ht="15.75" x14ac:dyDescent="0.25">
      <c r="A8" s="74" t="str">
        <f>'CO-PO MAPPING'!A13</f>
        <v>CO5</v>
      </c>
      <c r="B8" s="88">
        <f>'CO5'!D33</f>
        <v>2.5300000000000002</v>
      </c>
      <c r="C8" s="88">
        <f>'CO5'!D34</f>
        <v>3</v>
      </c>
      <c r="D8" s="16">
        <f>'UNIVERSITY '!D29</f>
        <v>3</v>
      </c>
      <c r="E8" s="16">
        <f t="shared" ref="E7:E8" si="1">B8*0.64+C8*0.16+D8*0.2</f>
        <v>2.6992000000000003</v>
      </c>
      <c r="F8" s="16">
        <v>3</v>
      </c>
      <c r="G8" s="9">
        <f t="shared" si="0"/>
        <v>2.76</v>
      </c>
    </row>
    <row r="11" spans="1:7" x14ac:dyDescent="0.25">
      <c r="A11" s="92" t="s">
        <v>136</v>
      </c>
      <c r="B11" s="92"/>
      <c r="C11" s="92"/>
      <c r="D11" s="92"/>
    </row>
    <row r="12" spans="1:7" x14ac:dyDescent="0.25">
      <c r="A12" s="89" t="s">
        <v>137</v>
      </c>
      <c r="B12" s="89"/>
      <c r="C12" s="89"/>
      <c r="D12" s="93" t="s">
        <v>138</v>
      </c>
    </row>
    <row r="13" spans="1:7" x14ac:dyDescent="0.25">
      <c r="A13" s="90" t="s">
        <v>139</v>
      </c>
      <c r="B13" s="90" t="s">
        <v>63</v>
      </c>
      <c r="C13" s="90" t="s">
        <v>132</v>
      </c>
      <c r="D13" s="91" t="s">
        <v>141</v>
      </c>
    </row>
    <row r="14" spans="1:7" x14ac:dyDescent="0.25">
      <c r="A14" s="91" t="s">
        <v>139</v>
      </c>
      <c r="B14" s="91" t="s">
        <v>143</v>
      </c>
      <c r="C14" s="91" t="s">
        <v>132</v>
      </c>
      <c r="D14" s="91" t="s">
        <v>144</v>
      </c>
    </row>
    <row r="15" spans="1:7" x14ac:dyDescent="0.25">
      <c r="A15" s="91" t="s">
        <v>143</v>
      </c>
      <c r="B15" s="90" t="s">
        <v>63</v>
      </c>
      <c r="C15" s="91" t="s">
        <v>132</v>
      </c>
      <c r="D15" s="91" t="s">
        <v>144</v>
      </c>
    </row>
  </sheetData>
  <mergeCells count="3">
    <mergeCell ref="A1:G1"/>
    <mergeCell ref="A12:C12"/>
    <mergeCell ref="A11:D11"/>
  </mergeCells>
  <pageMargins left="0.7" right="0.7" top="0.75" bottom="0.75" header="0.3" footer="0.3"/>
  <pageSetup orientation="landscape" r:id="rId1"/>
  <ignoredErrors>
    <ignoredError sqref="E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593FD-A769-4A24-A1B7-A69A7313B668}">
  <dimension ref="A1:P15"/>
  <sheetViews>
    <sheetView tabSelected="1" topLeftCell="A10" workbookViewId="0">
      <selection activeCell="N21" sqref="N21"/>
    </sheetView>
  </sheetViews>
  <sheetFormatPr defaultRowHeight="15" x14ac:dyDescent="0.25"/>
  <cols>
    <col min="5" max="5" width="10.140625" bestFit="1" customWidth="1"/>
  </cols>
  <sheetData>
    <row r="1" spans="1:16" ht="21" x14ac:dyDescent="0.35">
      <c r="A1" s="110" t="s">
        <v>145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3" spans="1:16" x14ac:dyDescent="0.25">
      <c r="A3" s="61" t="str">
        <f>'CO-PO MAPPING'!A4</f>
        <v>Year of study: 2019-2023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6" x14ac:dyDescent="0.25">
      <c r="A4" s="61" t="str">
        <f>'CO-PO MAPPING'!A5</f>
        <v>Name of the Subject with code: AET305- COMPUTER ARCHITECTURE AND EMBEDDED SYSTEMS</v>
      </c>
      <c r="B4" s="65"/>
      <c r="C4" s="65"/>
      <c r="D4" s="65"/>
      <c r="E4" s="65"/>
      <c r="F4" s="65"/>
      <c r="G4" s="65"/>
      <c r="H4" s="65"/>
      <c r="I4" s="65"/>
      <c r="J4" s="65"/>
    </row>
    <row r="5" spans="1:16" x14ac:dyDescent="0.25">
      <c r="A5" s="61" t="str">
        <f>'CO-PO MAPPING'!A6</f>
        <v>Name of the Staff: SHINU MM</v>
      </c>
      <c r="B5" s="94"/>
      <c r="C5" s="94"/>
      <c r="D5" s="95"/>
      <c r="E5" s="95"/>
      <c r="F5" s="95"/>
      <c r="G5" s="95"/>
      <c r="H5" s="95"/>
      <c r="I5" s="95"/>
      <c r="J5" s="95"/>
      <c r="K5" s="96"/>
    </row>
    <row r="7" spans="1:16" ht="16.5" thickBot="1" x14ac:dyDescent="0.3">
      <c r="A7" s="97" t="s">
        <v>0</v>
      </c>
      <c r="B7" s="98" t="s">
        <v>146</v>
      </c>
      <c r="C7" s="99" t="s">
        <v>71</v>
      </c>
      <c r="D7" s="99" t="s">
        <v>72</v>
      </c>
      <c r="E7" s="99" t="s">
        <v>73</v>
      </c>
      <c r="F7" s="99" t="s">
        <v>74</v>
      </c>
      <c r="G7" s="99" t="s">
        <v>75</v>
      </c>
      <c r="H7" s="99" t="s">
        <v>76</v>
      </c>
      <c r="I7" s="99" t="s">
        <v>77</v>
      </c>
      <c r="J7" s="99" t="s">
        <v>78</v>
      </c>
      <c r="K7" s="99" t="s">
        <v>79</v>
      </c>
      <c r="L7" s="99" t="s">
        <v>80</v>
      </c>
      <c r="M7" s="99" t="s">
        <v>81</v>
      </c>
      <c r="N7" s="99" t="s">
        <v>82</v>
      </c>
      <c r="O7" s="99" t="s">
        <v>83</v>
      </c>
      <c r="P7" s="99" t="s">
        <v>84</v>
      </c>
    </row>
    <row r="8" spans="1:16" ht="18" thickBot="1" x14ac:dyDescent="0.3">
      <c r="A8" s="97" t="str">
        <f>'CO-PO MAPPING'!A16</f>
        <v>CO 1</v>
      </c>
      <c r="B8" s="100">
        <f>'CO ATTAINMENT'!G4</f>
        <v>1.92</v>
      </c>
      <c r="C8" s="23">
        <f>'CO-PO MAPPING'!B16</f>
        <v>3</v>
      </c>
      <c r="D8" s="23">
        <f>'CO-PO MAPPING'!C16</f>
        <v>3</v>
      </c>
      <c r="E8" s="23" t="str">
        <f>'CO-PO MAPPING'!D16</f>
        <v>-</v>
      </c>
      <c r="F8" s="23" t="str">
        <f>'CO-PO MAPPING'!E16</f>
        <v>-</v>
      </c>
      <c r="G8" s="23" t="str">
        <f>'CO-PO MAPPING'!F16</f>
        <v>-</v>
      </c>
      <c r="H8" s="23" t="str">
        <f>'CO-PO MAPPING'!G16</f>
        <v>-</v>
      </c>
      <c r="I8" s="23" t="str">
        <f>'CO-PO MAPPING'!H16</f>
        <v>-</v>
      </c>
      <c r="J8" s="23" t="str">
        <f>'CO-PO MAPPING'!I16</f>
        <v>-</v>
      </c>
      <c r="K8" s="23" t="str">
        <f>'CO-PO MAPPING'!J16</f>
        <v>-</v>
      </c>
      <c r="L8" s="23" t="str">
        <f>'CO-PO MAPPING'!K16</f>
        <v>-</v>
      </c>
      <c r="M8" s="23" t="str">
        <f>'CO-PO MAPPING'!L16</f>
        <v>-</v>
      </c>
      <c r="N8" s="23">
        <f>'CO-PO MAPPING'!M16</f>
        <v>3</v>
      </c>
      <c r="O8" s="23">
        <f>'CO-PO MAPPING'!N16</f>
        <v>2</v>
      </c>
      <c r="P8" s="23">
        <f>'CO-PO MAPPING'!O16</f>
        <v>2</v>
      </c>
    </row>
    <row r="9" spans="1:16" ht="18" thickBot="1" x14ac:dyDescent="0.3">
      <c r="A9" s="97" t="str">
        <f>'CO-PO MAPPING'!A17</f>
        <v>CO 2</v>
      </c>
      <c r="B9" s="100">
        <f>'CO ATTAINMENT'!G5</f>
        <v>2.76</v>
      </c>
      <c r="C9" s="23">
        <f>'CO-PO MAPPING'!B17</f>
        <v>3</v>
      </c>
      <c r="D9" s="23">
        <f>'CO-PO MAPPING'!C17</f>
        <v>3</v>
      </c>
      <c r="E9" s="23" t="str">
        <f>'CO-PO MAPPING'!D17</f>
        <v>-</v>
      </c>
      <c r="F9" s="23" t="str">
        <f>'CO-PO MAPPING'!E17</f>
        <v>-</v>
      </c>
      <c r="G9" s="23" t="str">
        <f>'CO-PO MAPPING'!F17</f>
        <v>-</v>
      </c>
      <c r="H9" s="23" t="str">
        <f>'CO-PO MAPPING'!G17</f>
        <v>-</v>
      </c>
      <c r="I9" s="23" t="str">
        <f>'CO-PO MAPPING'!H17</f>
        <v>-</v>
      </c>
      <c r="J9" s="23" t="str">
        <f>'CO-PO MAPPING'!I17</f>
        <v>-</v>
      </c>
      <c r="K9" s="23" t="str">
        <f>'CO-PO MAPPING'!J17</f>
        <v>-</v>
      </c>
      <c r="L9" s="23" t="str">
        <f>'CO-PO MAPPING'!K17</f>
        <v>-</v>
      </c>
      <c r="M9" s="23" t="str">
        <f>'CO-PO MAPPING'!L17</f>
        <v>-</v>
      </c>
      <c r="N9" s="23">
        <f>'CO-PO MAPPING'!M17</f>
        <v>3</v>
      </c>
      <c r="O9" s="23">
        <f>'CO-PO MAPPING'!N17</f>
        <v>2</v>
      </c>
      <c r="P9" s="23">
        <f>'CO-PO MAPPING'!O17</f>
        <v>2</v>
      </c>
    </row>
    <row r="10" spans="1:16" ht="18" thickBot="1" x14ac:dyDescent="0.3">
      <c r="A10" s="97" t="str">
        <f>'CO-PO MAPPING'!A18</f>
        <v>CO 3</v>
      </c>
      <c r="B10" s="100">
        <f>'CO ATTAINMENT'!G6</f>
        <v>2.76</v>
      </c>
      <c r="C10" s="23">
        <f>'CO-PO MAPPING'!B18</f>
        <v>3</v>
      </c>
      <c r="D10" s="23">
        <f>'CO-PO MAPPING'!C18</f>
        <v>3</v>
      </c>
      <c r="E10" s="23">
        <f>'CO-PO MAPPING'!D18</f>
        <v>3</v>
      </c>
      <c r="F10" s="23">
        <f>'CO-PO MAPPING'!E18</f>
        <v>3</v>
      </c>
      <c r="G10" s="23">
        <f>'CO-PO MAPPING'!F18</f>
        <v>3</v>
      </c>
      <c r="H10" s="23" t="str">
        <f>'CO-PO MAPPING'!G18</f>
        <v>-</v>
      </c>
      <c r="I10" s="23" t="str">
        <f>'CO-PO MAPPING'!H18</f>
        <v>-</v>
      </c>
      <c r="J10" s="23" t="str">
        <f>'CO-PO MAPPING'!I18</f>
        <v>-</v>
      </c>
      <c r="K10" s="23" t="str">
        <f>'CO-PO MAPPING'!J18</f>
        <v>-</v>
      </c>
      <c r="L10" s="23" t="str">
        <f>'CO-PO MAPPING'!K18</f>
        <v>-</v>
      </c>
      <c r="M10" s="23" t="str">
        <f>'CO-PO MAPPING'!L18</f>
        <v>-</v>
      </c>
      <c r="N10" s="23">
        <f>'CO-PO MAPPING'!M18</f>
        <v>3</v>
      </c>
      <c r="O10" s="23">
        <f>'CO-PO MAPPING'!N18</f>
        <v>2</v>
      </c>
      <c r="P10" s="23">
        <f>'CO-PO MAPPING'!O18</f>
        <v>2</v>
      </c>
    </row>
    <row r="11" spans="1:16" ht="18" thickBot="1" x14ac:dyDescent="0.3">
      <c r="A11" s="97" t="str">
        <f>'CO-PO MAPPING'!A19</f>
        <v>CO 4</v>
      </c>
      <c r="B11" s="100">
        <f>'CO ATTAINMENT'!G7</f>
        <v>1.92</v>
      </c>
      <c r="C11" s="23">
        <f>'CO-PO MAPPING'!B19</f>
        <v>3</v>
      </c>
      <c r="D11" s="23">
        <f>'CO-PO MAPPING'!C19</f>
        <v>3</v>
      </c>
      <c r="E11" s="23">
        <f>'CO-PO MAPPING'!D19</f>
        <v>3</v>
      </c>
      <c r="F11" s="23">
        <f>'CO-PO MAPPING'!E19</f>
        <v>3</v>
      </c>
      <c r="G11" s="23">
        <f>'CO-PO MAPPING'!F19</f>
        <v>3</v>
      </c>
      <c r="H11" s="23" t="str">
        <f>'CO-PO MAPPING'!G19</f>
        <v>-</v>
      </c>
      <c r="I11" s="23" t="str">
        <f>'CO-PO MAPPING'!H19</f>
        <v>-</v>
      </c>
      <c r="J11" s="23" t="str">
        <f>'CO-PO MAPPING'!I19</f>
        <v>-</v>
      </c>
      <c r="K11" s="23" t="str">
        <f>'CO-PO MAPPING'!J19</f>
        <v>-</v>
      </c>
      <c r="L11" s="23" t="str">
        <f>'CO-PO MAPPING'!K19</f>
        <v>-</v>
      </c>
      <c r="M11" s="23" t="str">
        <f>'CO-PO MAPPING'!L19</f>
        <v>-</v>
      </c>
      <c r="N11" s="23">
        <f>'CO-PO MAPPING'!M19</f>
        <v>3</v>
      </c>
      <c r="O11" s="23">
        <f>'CO-PO MAPPING'!N19</f>
        <v>2</v>
      </c>
      <c r="P11" s="23">
        <f>'CO-PO MAPPING'!O19</f>
        <v>2</v>
      </c>
    </row>
    <row r="12" spans="1:16" ht="17.25" x14ac:dyDescent="0.25">
      <c r="A12" s="97" t="str">
        <f>'CO-PO MAPPING'!A20</f>
        <v>CO  5</v>
      </c>
      <c r="B12" s="100">
        <f>'CO ATTAINMENT'!G8</f>
        <v>2.76</v>
      </c>
      <c r="C12" s="23">
        <f>'CO-PO MAPPING'!B20</f>
        <v>3</v>
      </c>
      <c r="D12" s="23">
        <f>'CO-PO MAPPING'!C20</f>
        <v>3</v>
      </c>
      <c r="E12" s="23" t="str">
        <f>'CO-PO MAPPING'!D20</f>
        <v>-</v>
      </c>
      <c r="F12" s="23" t="str">
        <f>'CO-PO MAPPING'!E20</f>
        <v>-</v>
      </c>
      <c r="G12" s="23" t="str">
        <f>'CO-PO MAPPING'!F20</f>
        <v>-</v>
      </c>
      <c r="H12" s="23" t="str">
        <f>'CO-PO MAPPING'!G20</f>
        <v>-</v>
      </c>
      <c r="I12" s="23" t="str">
        <f>'CO-PO MAPPING'!H20</f>
        <v>-</v>
      </c>
      <c r="J12" s="23" t="str">
        <f>'CO-PO MAPPING'!I20</f>
        <v>-</v>
      </c>
      <c r="K12" s="23" t="str">
        <f>'CO-PO MAPPING'!J20</f>
        <v>-</v>
      </c>
      <c r="L12" s="23" t="str">
        <f>'CO-PO MAPPING'!K20</f>
        <v>-</v>
      </c>
      <c r="M12" s="23" t="str">
        <f>'CO-PO MAPPING'!L20</f>
        <v>-</v>
      </c>
      <c r="N12" s="23">
        <f>'CO-PO MAPPING'!M20</f>
        <v>3</v>
      </c>
      <c r="O12" s="23">
        <f>'CO-PO MAPPING'!N20</f>
        <v>2</v>
      </c>
      <c r="P12" s="23">
        <f>'CO-PO MAPPING'!O20</f>
        <v>2</v>
      </c>
    </row>
    <row r="13" spans="1:16" ht="15.75" x14ac:dyDescent="0.25">
      <c r="A13" s="102"/>
      <c r="B13" s="102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</row>
    <row r="14" spans="1:16" ht="15.75" x14ac:dyDescent="0.25">
      <c r="A14" s="104" t="s">
        <v>147</v>
      </c>
      <c r="B14" s="105"/>
      <c r="C14" s="106" t="s">
        <v>71</v>
      </c>
      <c r="D14" s="106" t="s">
        <v>72</v>
      </c>
      <c r="E14" s="106" t="s">
        <v>73</v>
      </c>
      <c r="F14" s="106" t="s">
        <v>74</v>
      </c>
      <c r="G14" s="106" t="s">
        <v>75</v>
      </c>
      <c r="H14" s="106" t="s">
        <v>76</v>
      </c>
      <c r="I14" s="106" t="s">
        <v>77</v>
      </c>
      <c r="J14" s="106" t="s">
        <v>78</v>
      </c>
      <c r="K14" s="106" t="s">
        <v>79</v>
      </c>
      <c r="L14" s="106" t="s">
        <v>80</v>
      </c>
      <c r="M14" s="106" t="s">
        <v>81</v>
      </c>
      <c r="N14" s="106" t="s">
        <v>82</v>
      </c>
      <c r="O14" s="106" t="s">
        <v>83</v>
      </c>
      <c r="P14" s="106" t="s">
        <v>84</v>
      </c>
    </row>
    <row r="15" spans="1:16" ht="15.75" x14ac:dyDescent="0.25">
      <c r="A15" s="71" t="s">
        <v>148</v>
      </c>
      <c r="B15" s="72"/>
      <c r="C15" s="101">
        <f>(B8*C8+B9*C9+B10*C10+B11*C11+B12*C12)/(3*5)</f>
        <v>2.4239999999999999</v>
      </c>
      <c r="D15" s="101">
        <f>(B8*D8+B9*D9+B10*D10+B11*D11+B12*D12)/(3*5)</f>
        <v>2.4239999999999999</v>
      </c>
      <c r="E15" s="101">
        <f>(B10*E10+B11*E11)/(3*2)</f>
        <v>2.34</v>
      </c>
      <c r="F15" s="101">
        <f>(B10*F10+B11*F11)/(3*2)</f>
        <v>2.34</v>
      </c>
      <c r="G15" s="101">
        <f t="shared" ref="F15:G15" si="0">(D10*G10+D11*G11)/(3*2)</f>
        <v>3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f>(B8*N8+B9*N9+B10*N10+B11*N11+B12*N12)/(3*5)</f>
        <v>2.4239999999999999</v>
      </c>
      <c r="O15" s="101">
        <f>(B8*O8+B9*O9+B10*O10+B11*O11+B12*O12)/(3*5)</f>
        <v>1.6159999999999999</v>
      </c>
      <c r="P15" s="101">
        <f>(B8*P8+B9*P9+B10*P10+B11*P11+B12*P12)/(3*5)</f>
        <v>1.6159999999999999</v>
      </c>
    </row>
  </sheetData>
  <mergeCells count="3">
    <mergeCell ref="A1:P1"/>
    <mergeCell ref="A14:B14"/>
    <mergeCell ref="A15:B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CO-PO MAPPING</vt:lpstr>
      <vt:lpstr>C01</vt:lpstr>
      <vt:lpstr>CO2</vt:lpstr>
      <vt:lpstr>CO3</vt:lpstr>
      <vt:lpstr>CO4</vt:lpstr>
      <vt:lpstr>CO5</vt:lpstr>
      <vt:lpstr>UNIVERSITY </vt:lpstr>
      <vt:lpstr>CO ATTAINMENT</vt:lpstr>
      <vt:lpstr>PO ATTAINMENT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SHINU MM</dc:creator>
  <cp:lastModifiedBy>SHINU MM</cp:lastModifiedBy>
  <cp:lastPrinted>2022-05-31T02:22:49Z</cp:lastPrinted>
  <dcterms:created xsi:type="dcterms:W3CDTF">2015-06-05T18:17:20Z</dcterms:created>
  <dcterms:modified xsi:type="dcterms:W3CDTF">2022-06-03T13:54:25Z</dcterms:modified>
</cp:coreProperties>
</file>